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.raya\Desktop\"/>
    </mc:Choice>
  </mc:AlternateContent>
  <xr:revisionPtr revIDLastSave="0" documentId="13_ncr:1_{376A8219-941F-4E09-B042-85A790193A5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Activo" sheetId="11" r:id="rId1"/>
    <sheet name="Pasivo" sheetId="12" r:id="rId2"/>
    <sheet name="Cuenta de Resultados" sheetId="17" r:id="rId3"/>
    <sheet name="Hoja trabajo" sheetId="15" state="hidden" r:id="rId4"/>
  </sheets>
  <definedNames>
    <definedName name="_xlnm.Print_Area" localSheetId="2">'Cuenta de Resultados'!$A$1:$G$101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5" i="15" l="1"/>
  <c r="G67" i="11" l="1"/>
  <c r="J78" i="15" l="1"/>
  <c r="J64" i="15"/>
  <c r="K43" i="15"/>
  <c r="J12" i="15"/>
  <c r="O7" i="15"/>
  <c r="N12" i="15"/>
  <c r="I108" i="15" l="1"/>
  <c r="I106" i="15"/>
  <c r="I105" i="15"/>
  <c r="I104" i="15"/>
  <c r="I103" i="15"/>
  <c r="I100" i="15"/>
  <c r="I99" i="15"/>
  <c r="I98" i="15"/>
  <c r="I97" i="15"/>
  <c r="I96" i="15"/>
  <c r="I93" i="15"/>
  <c r="I89" i="15"/>
  <c r="I87" i="15"/>
  <c r="I86" i="15"/>
  <c r="I85" i="15"/>
  <c r="I84" i="15"/>
  <c r="I83" i="15"/>
  <c r="I78" i="15"/>
  <c r="I76" i="15"/>
  <c r="I72" i="15"/>
  <c r="I70" i="15"/>
  <c r="I66" i="15"/>
  <c r="I64" i="15"/>
  <c r="I62" i="15"/>
  <c r="I60" i="15"/>
  <c r="I58" i="15"/>
  <c r="I57" i="15"/>
  <c r="I56" i="15"/>
  <c r="I53" i="15"/>
  <c r="I51" i="15"/>
  <c r="I34" i="15"/>
  <c r="I36" i="15"/>
  <c r="I38" i="15"/>
  <c r="I32" i="15"/>
  <c r="I31" i="15"/>
  <c r="I30" i="15"/>
  <c r="I29" i="15"/>
  <c r="I26" i="15"/>
  <c r="I22" i="15"/>
  <c r="I20" i="15"/>
  <c r="I16" i="15"/>
  <c r="I13" i="15"/>
  <c r="I12" i="15"/>
  <c r="I11" i="15"/>
  <c r="I8" i="15"/>
  <c r="I7" i="15"/>
  <c r="G43" i="15"/>
  <c r="E43" i="15"/>
  <c r="G102" i="15"/>
  <c r="E102" i="15"/>
  <c r="G100" i="15"/>
  <c r="G95" i="15"/>
  <c r="G91" i="15" s="1"/>
  <c r="E95" i="15"/>
  <c r="E91" i="15" s="1"/>
  <c r="F91" i="15"/>
  <c r="G87" i="15"/>
  <c r="G82" i="15"/>
  <c r="E82" i="15"/>
  <c r="E80" i="15" s="1"/>
  <c r="G80" i="15"/>
  <c r="G78" i="15"/>
  <c r="E78" i="15"/>
  <c r="G74" i="15"/>
  <c r="E74" i="15"/>
  <c r="G68" i="15"/>
  <c r="E68" i="15"/>
  <c r="G55" i="15"/>
  <c r="G49" i="15" s="1"/>
  <c r="G47" i="15" s="1"/>
  <c r="E55" i="15"/>
  <c r="E49" i="15" s="1"/>
  <c r="E47" i="15" s="1"/>
  <c r="E108" i="15" s="1"/>
  <c r="G28" i="15"/>
  <c r="G24" i="15" s="1"/>
  <c r="E28" i="15"/>
  <c r="E24" i="15" s="1"/>
  <c r="G15" i="15"/>
  <c r="E15" i="15"/>
  <c r="G10" i="15"/>
  <c r="E10" i="15"/>
  <c r="G6" i="15"/>
  <c r="G4" i="15" s="1"/>
  <c r="E6" i="15"/>
  <c r="E4" i="15" s="1"/>
  <c r="C40" i="12"/>
  <c r="G108" i="15" l="1"/>
  <c r="E40" i="15"/>
  <c r="G40" i="15"/>
  <c r="G73" i="17"/>
  <c r="G67" i="17"/>
  <c r="G61" i="17"/>
  <c r="G49" i="17"/>
  <c r="G39" i="17"/>
  <c r="G34" i="17"/>
  <c r="G30" i="17"/>
  <c r="G24" i="17"/>
  <c r="G16" i="17"/>
  <c r="E64" i="12"/>
  <c r="E62" i="12"/>
  <c r="E57" i="12" s="1"/>
  <c r="E49" i="12"/>
  <c r="E44" i="12" s="1"/>
  <c r="E42" i="12" s="1"/>
  <c r="E40" i="12"/>
  <c r="E36" i="12"/>
  <c r="E30" i="12"/>
  <c r="E17" i="12"/>
  <c r="E11" i="12"/>
  <c r="E9" i="12" s="1"/>
  <c r="E33" i="11"/>
  <c r="E29" i="11" s="1"/>
  <c r="E20" i="11"/>
  <c r="E15" i="11"/>
  <c r="E11" i="11"/>
  <c r="E9" i="11" s="1"/>
  <c r="E53" i="12" l="1"/>
  <c r="E70" i="12" s="1"/>
  <c r="G77" i="17"/>
  <c r="G14" i="17"/>
  <c r="G59" i="17"/>
  <c r="G83" i="17" s="1"/>
  <c r="G87" i="17" s="1"/>
  <c r="G93" i="17" s="1"/>
  <c r="E45" i="11"/>
  <c r="K108" i="15" l="1"/>
  <c r="L108" i="15"/>
  <c r="L43" i="15"/>
  <c r="L110" i="15" s="1"/>
  <c r="L112" i="15" s="1"/>
  <c r="M108" i="15"/>
  <c r="U39" i="15"/>
  <c r="S12" i="15"/>
  <c r="K110" i="15" l="1"/>
  <c r="K112" i="15" s="1"/>
  <c r="M43" i="15"/>
  <c r="M110" i="15" s="1"/>
  <c r="M112" i="15" s="1"/>
  <c r="S48" i="15" l="1"/>
  <c r="S49" i="15"/>
  <c r="S50" i="15"/>
  <c r="S51" i="15"/>
  <c r="S52" i="15"/>
  <c r="S53" i="15"/>
  <c r="S54" i="15"/>
  <c r="S55" i="15"/>
  <c r="S56" i="15"/>
  <c r="S57" i="15"/>
  <c r="S58" i="15"/>
  <c r="S59" i="15"/>
  <c r="S60" i="15"/>
  <c r="S61" i="15"/>
  <c r="S62" i="15"/>
  <c r="S63" i="15"/>
  <c r="S64" i="15"/>
  <c r="S65" i="15"/>
  <c r="S66" i="15"/>
  <c r="S67" i="15"/>
  <c r="S68" i="15"/>
  <c r="S69" i="15"/>
  <c r="S70" i="15"/>
  <c r="S71" i="15"/>
  <c r="S72" i="15"/>
  <c r="S73" i="15"/>
  <c r="S74" i="15"/>
  <c r="S75" i="15"/>
  <c r="S76" i="15"/>
  <c r="S77" i="15"/>
  <c r="S78" i="15"/>
  <c r="S79" i="15"/>
  <c r="S80" i="15"/>
  <c r="S81" i="15"/>
  <c r="S82" i="15"/>
  <c r="S83" i="15"/>
  <c r="S84" i="15"/>
  <c r="S85" i="15"/>
  <c r="S86" i="15"/>
  <c r="S87" i="15"/>
  <c r="S88" i="15"/>
  <c r="S89" i="15"/>
  <c r="S90" i="15"/>
  <c r="S91" i="15"/>
  <c r="S92" i="15"/>
  <c r="S93" i="15"/>
  <c r="S94" i="15"/>
  <c r="S95" i="15"/>
  <c r="S96" i="15"/>
  <c r="S97" i="15"/>
  <c r="S98" i="15"/>
  <c r="S99" i="15"/>
  <c r="S100" i="15"/>
  <c r="S101" i="15"/>
  <c r="S102" i="15"/>
  <c r="S103" i="15"/>
  <c r="S104" i="15"/>
  <c r="S105" i="15"/>
  <c r="S106" i="15"/>
  <c r="S47" i="15"/>
  <c r="S41" i="15"/>
  <c r="T41" i="15" s="1"/>
  <c r="S5" i="15"/>
  <c r="S6" i="15"/>
  <c r="S7" i="15"/>
  <c r="S8" i="15"/>
  <c r="S9" i="15"/>
  <c r="S10" i="15"/>
  <c r="S11" i="15"/>
  <c r="S14" i="15"/>
  <c r="S15" i="15"/>
  <c r="S16" i="15"/>
  <c r="S17" i="15"/>
  <c r="S18" i="15"/>
  <c r="S19" i="15"/>
  <c r="S20" i="15"/>
  <c r="S21" i="15"/>
  <c r="S22" i="15"/>
  <c r="S23" i="15"/>
  <c r="S24" i="15"/>
  <c r="S25" i="15"/>
  <c r="S26" i="15"/>
  <c r="S27" i="15"/>
  <c r="S28" i="15"/>
  <c r="S29" i="15"/>
  <c r="S30" i="15"/>
  <c r="S31" i="15"/>
  <c r="S32" i="15"/>
  <c r="S33" i="15"/>
  <c r="S34" i="15"/>
  <c r="S35" i="15"/>
  <c r="S36" i="15"/>
  <c r="S37" i="15"/>
  <c r="S38" i="15"/>
  <c r="S39" i="15"/>
  <c r="S40" i="15"/>
  <c r="S4" i="15"/>
  <c r="G95" i="17" l="1"/>
  <c r="J43" i="15" l="1"/>
  <c r="J108" i="15"/>
  <c r="J110" i="15" l="1"/>
  <c r="E110" i="15" l="1"/>
  <c r="G110" i="15" l="1"/>
  <c r="E73" i="17" l="1"/>
  <c r="E67" i="17"/>
  <c r="E61" i="17"/>
  <c r="E49" i="17"/>
  <c r="E39" i="17"/>
  <c r="E34" i="17"/>
  <c r="E30" i="17"/>
  <c r="E24" i="17"/>
  <c r="E16" i="17"/>
  <c r="E77" i="17" l="1"/>
  <c r="E14" i="17"/>
  <c r="E59" i="17"/>
  <c r="E83" i="17" l="1"/>
  <c r="E87" i="17" s="1"/>
  <c r="E93" i="17" s="1"/>
  <c r="E95" i="17" s="1"/>
  <c r="S108" i="15" l="1"/>
  <c r="I43" i="15"/>
  <c r="T48" i="15"/>
  <c r="T49" i="15"/>
  <c r="T52" i="15"/>
  <c r="T54" i="15"/>
  <c r="T55" i="15"/>
  <c r="T57" i="15"/>
  <c r="T59" i="15"/>
  <c r="T61" i="15"/>
  <c r="T63" i="15"/>
  <c r="T64" i="15"/>
  <c r="T65" i="15"/>
  <c r="T67" i="15"/>
  <c r="T68" i="15"/>
  <c r="T69" i="15"/>
  <c r="T71" i="15"/>
  <c r="T72" i="15"/>
  <c r="T73" i="15"/>
  <c r="T75" i="15"/>
  <c r="T77" i="15"/>
  <c r="T79" i="15"/>
  <c r="T80" i="15"/>
  <c r="T81" i="15"/>
  <c r="T86" i="15"/>
  <c r="T87" i="15"/>
  <c r="T88" i="15"/>
  <c r="T91" i="15"/>
  <c r="T92" i="15"/>
  <c r="T94" i="15"/>
  <c r="T95" i="15"/>
  <c r="T96" i="15"/>
  <c r="T100" i="15"/>
  <c r="T101" i="15"/>
  <c r="T102" i="15"/>
  <c r="S107" i="15"/>
  <c r="T107" i="15" s="1"/>
  <c r="T5" i="15"/>
  <c r="T6" i="15"/>
  <c r="T8" i="15"/>
  <c r="T9" i="15"/>
  <c r="T10" i="15"/>
  <c r="T15" i="15"/>
  <c r="T16" i="15"/>
  <c r="T20" i="15"/>
  <c r="T22" i="15"/>
  <c r="T24" i="15"/>
  <c r="T25" i="15"/>
  <c r="T26" i="15"/>
  <c r="T28" i="15"/>
  <c r="T29" i="15"/>
  <c r="T30" i="15"/>
  <c r="T34" i="15"/>
  <c r="T36" i="15"/>
  <c r="T38" i="15"/>
  <c r="T40" i="15"/>
  <c r="S43" i="15"/>
  <c r="T47" i="15"/>
  <c r="T4" i="15"/>
  <c r="I110" i="15" l="1"/>
  <c r="T70" i="15"/>
  <c r="T51" i="15"/>
  <c r="T83" i="15"/>
  <c r="T33" i="15"/>
  <c r="T23" i="15"/>
  <c r="T76" i="15"/>
  <c r="T39" i="15"/>
  <c r="T7" i="15"/>
  <c r="T14" i="15"/>
  <c r="T105" i="15"/>
  <c r="T97" i="15"/>
  <c r="T62" i="15"/>
  <c r="T17" i="15"/>
  <c r="T53" i="15"/>
  <c r="T11" i="15"/>
  <c r="T85" i="15"/>
  <c r="T32" i="15"/>
  <c r="T104" i="15"/>
  <c r="T60" i="15"/>
  <c r="T18" i="15"/>
  <c r="T84" i="15"/>
  <c r="T31" i="15"/>
  <c r="T27" i="15"/>
  <c r="T103" i="15"/>
  <c r="T99" i="15"/>
  <c r="T89" i="15"/>
  <c r="T12" i="15"/>
  <c r="T93" i="15"/>
  <c r="T37" i="15"/>
  <c r="T21" i="15"/>
  <c r="T106" i="15"/>
  <c r="T98" i="15"/>
  <c r="T90" i="15"/>
  <c r="T82" i="15"/>
  <c r="T74" i="15"/>
  <c r="T66" i="15"/>
  <c r="T58" i="15"/>
  <c r="T50" i="15"/>
  <c r="T78" i="15" l="1"/>
  <c r="T35" i="15"/>
  <c r="T108" i="15" l="1"/>
  <c r="T56" i="15"/>
  <c r="T43" i="15" l="1"/>
  <c r="T19" i="15"/>
  <c r="D53" i="12" l="1"/>
  <c r="C64" i="12"/>
  <c r="C57" i="12"/>
  <c r="C44" i="12"/>
  <c r="C42" i="12" s="1"/>
  <c r="C36" i="12"/>
  <c r="C30" i="12"/>
  <c r="C17" i="12"/>
  <c r="C11" i="12" s="1"/>
  <c r="C53" i="12" l="1"/>
  <c r="C9" i="12"/>
  <c r="C33" i="11"/>
  <c r="C29" i="11" s="1"/>
  <c r="C20" i="11"/>
  <c r="C15" i="11"/>
  <c r="C11" i="11"/>
  <c r="C70" i="12" l="1"/>
  <c r="C9" i="11"/>
  <c r="C45" i="11" s="1"/>
</calcChain>
</file>

<file path=xl/sharedStrings.xml><?xml version="1.0" encoding="utf-8"?>
<sst xmlns="http://schemas.openxmlformats.org/spreadsheetml/2006/main" count="235" uniqueCount="137">
  <si>
    <t>(expresado en euros)</t>
  </si>
  <si>
    <t>ACTIVO</t>
  </si>
  <si>
    <t>A)  ACTIVO NO CORRIENTE</t>
  </si>
  <si>
    <t xml:space="preserve">  I. Inmovilizado intangible</t>
  </si>
  <si>
    <t xml:space="preserve">  II. Inmovilizado material</t>
  </si>
  <si>
    <t xml:space="preserve">     1. Terrenos y construcciones</t>
  </si>
  <si>
    <t xml:space="preserve">     2. Instalaciones técnicas y otro inmovilizado material</t>
  </si>
  <si>
    <t xml:space="preserve">     3. Inmovilizado en curso y anticipos</t>
  </si>
  <si>
    <t xml:space="preserve">     1. Participaciones puestas en equivalencia</t>
  </si>
  <si>
    <t xml:space="preserve">     3. Otros activos financieros</t>
  </si>
  <si>
    <t>B)  ACTIVOS CORRIENTES</t>
  </si>
  <si>
    <t xml:space="preserve">     1. Clientes por ventas y prestaciones de servicios</t>
  </si>
  <si>
    <t xml:space="preserve">     2. Empresas puestas en equivalencia</t>
  </si>
  <si>
    <t xml:space="preserve">     3. Activos por impuesto corriente</t>
  </si>
  <si>
    <t xml:space="preserve">     4. Otros deudores</t>
  </si>
  <si>
    <t>TOTAL ACTIVO</t>
  </si>
  <si>
    <t>PATRIMONIO NETO Y PASIVO</t>
  </si>
  <si>
    <t>A) PATRIMONIO NETO</t>
  </si>
  <si>
    <t>A-1) Fondos propios</t>
  </si>
  <si>
    <t xml:space="preserve">  I. Capital </t>
  </si>
  <si>
    <t xml:space="preserve">  II. Prima de emisión</t>
  </si>
  <si>
    <t xml:space="preserve">  III. Reservas</t>
  </si>
  <si>
    <t xml:space="preserve">    1. Reservas distribuibles</t>
  </si>
  <si>
    <t xml:space="preserve">    2. Reservas no distribuibles</t>
  </si>
  <si>
    <t xml:space="preserve">    3. Resultados de ejercicios anteriores</t>
  </si>
  <si>
    <t xml:space="preserve">  IV. Reservas en sociedades consolidadas</t>
  </si>
  <si>
    <t>A-2) Ajustes por cambios de valor</t>
  </si>
  <si>
    <t>A-3) Subvenciones, donaciones y legados recibidos</t>
  </si>
  <si>
    <t xml:space="preserve">  I. En sociedades consolidadas</t>
  </si>
  <si>
    <t>A-4) Socios externos</t>
  </si>
  <si>
    <t>B) PASIVO NO CORRIENTE</t>
  </si>
  <si>
    <t xml:space="preserve">    1. Obligaciones y otros valores negociables</t>
  </si>
  <si>
    <t xml:space="preserve">    3. Acreedores por arrendamiento financiero</t>
  </si>
  <si>
    <t xml:space="preserve">    4. Otros pasivos financieros</t>
  </si>
  <si>
    <t>C) PASIVO CORRIENTE</t>
  </si>
  <si>
    <t xml:space="preserve">    1. Proveedores</t>
  </si>
  <si>
    <t xml:space="preserve">    2. Proveedores, empresas del grupo y asociadas</t>
  </si>
  <si>
    <t xml:space="preserve">    3. Pasivos por impuesto corriente</t>
  </si>
  <si>
    <t xml:space="preserve">    4. Otros acreedores</t>
  </si>
  <si>
    <t>TOTAL PATRIMONIO NETO Y PASIVO</t>
  </si>
  <si>
    <t>A) OPERACIONES CONTINUADAS</t>
  </si>
  <si>
    <t xml:space="preserve">  1. Importe neto de la cifra de negocios</t>
  </si>
  <si>
    <t xml:space="preserve">     b) Prestaciones de servicios</t>
  </si>
  <si>
    <t xml:space="preserve">  2. Variación de existencias de productos terminados y en curso de fabricación</t>
  </si>
  <si>
    <t xml:space="preserve">  3. Trabajos realizados por la empresa para su activo</t>
  </si>
  <si>
    <t xml:space="preserve">  4. Aprovisionamientos</t>
  </si>
  <si>
    <t xml:space="preserve">     b) Consumo de materias primas y otras materias consumibles</t>
  </si>
  <si>
    <t xml:space="preserve">     c) Trabajos realizados por otras empresas</t>
  </si>
  <si>
    <t xml:space="preserve">     a) Ingresos accesorios y otros de gestión corriente</t>
  </si>
  <si>
    <t xml:space="preserve">     a) Sueldos y salarios y asimilados</t>
  </si>
  <si>
    <t xml:space="preserve">     b) Cargas sociales</t>
  </si>
  <si>
    <t xml:space="preserve">     c) Provisiones</t>
  </si>
  <si>
    <t xml:space="preserve">     b) Otros gastos de gestión corriente</t>
  </si>
  <si>
    <t xml:space="preserve">     a) Deterioros y pérdidas</t>
  </si>
  <si>
    <t xml:space="preserve">     b) Resultados por enajenaciones y otras</t>
  </si>
  <si>
    <t xml:space="preserve">     a) De participaciones en instrumentos de patrimonio</t>
  </si>
  <si>
    <t xml:space="preserve">     a) Cartera de negociación y otros</t>
  </si>
  <si>
    <t xml:space="preserve">     b) Imputación al resultado del ejercicio por activos financieros disponibles para la venta</t>
  </si>
  <si>
    <t>B) OPERACIONES INTERRUMPIDAS</t>
  </si>
  <si>
    <t>A.5) RESULTADO CONSOLIDADO DEL EJERCICIO (A.4+24)</t>
  </si>
  <si>
    <t>Resultado atribuido a la sociedad dominante……….</t>
  </si>
  <si>
    <t>Resultado atribuido a socios externos………………….</t>
  </si>
  <si>
    <t>Nota</t>
  </si>
  <si>
    <t>NBI BEARINGS EUROPE, S.A. Y SOCIEDADES DEPENDIENTES</t>
  </si>
  <si>
    <t xml:space="preserve"> 9. Imputación de subvenciones de inmovilizado no financiero y otras</t>
  </si>
  <si>
    <t xml:space="preserve"> 8. Amortización del inmovilizado</t>
  </si>
  <si>
    <t xml:space="preserve"> 7. Otros gastos de explotación</t>
  </si>
  <si>
    <t xml:space="preserve"> 6. Gastos de personal</t>
  </si>
  <si>
    <t xml:space="preserve"> 5. Otros ingresos de explotación</t>
  </si>
  <si>
    <t>10. Excesos de provisiones</t>
  </si>
  <si>
    <t>12. Deterioro y resultado por enajenaciones de participaciones consolidadas</t>
  </si>
  <si>
    <t>14. Otros resultados</t>
  </si>
  <si>
    <t xml:space="preserve"> 15. Ingresos financieros</t>
  </si>
  <si>
    <t xml:space="preserve"> 16. Gastos financieros</t>
  </si>
  <si>
    <t xml:space="preserve"> 17. Variación de valor razonable en instrumentos financieros</t>
  </si>
  <si>
    <t xml:space="preserve"> 18. Diferencias de cambio</t>
  </si>
  <si>
    <t xml:space="preserve"> 19. Deterioro y resultado por enajenaciones de instrumentos financieros</t>
  </si>
  <si>
    <t xml:space="preserve"> 23.Impuestos sobre beneficios</t>
  </si>
  <si>
    <t xml:space="preserve"> 24.Resultado del ejercicio procedente de operaciones interrumpidas neto de impuestos</t>
  </si>
  <si>
    <t xml:space="preserve">  I. Diferencia de conversión de sociedades consolidadas</t>
  </si>
  <si>
    <t>13. Diferencia negativa de consolidación de sociedades consolidadas</t>
  </si>
  <si>
    <t>A.1) RESULTADO DE LA EXPLOTACIÓN (1+2+3+4+5+6+7+8+9+10+11+12+13+14)</t>
  </si>
  <si>
    <t>A.2) RESULTADO FINANCIERO (15+16+17+18+19)</t>
  </si>
  <si>
    <t xml:space="preserve"> 20. Participación en beneficios (pérdidas) de sociedades puestas en equivalencia</t>
  </si>
  <si>
    <t xml:space="preserve"> 21. Deterioro y resultados por enajenaciones de participaciones puestas en equivalencia</t>
  </si>
  <si>
    <t xml:space="preserve"> 22. Diferencia negativa de consolidación de sociedades puestas en equivalencia</t>
  </si>
  <si>
    <t>CUENTA DE PÉRDIDAS Y GANANCIAS</t>
  </si>
  <si>
    <t xml:space="preserve">     2. Créditos a sociedades puestas en equivalencia</t>
  </si>
  <si>
    <t xml:space="preserve">     1. Inmovilizado Intangible</t>
  </si>
  <si>
    <t xml:space="preserve">    2. Deudas con entidades de crédito</t>
  </si>
  <si>
    <t xml:space="preserve">    5. Proveedores de Inmovilizado</t>
  </si>
  <si>
    <t xml:space="preserve">     a) Ventas</t>
  </si>
  <si>
    <t xml:space="preserve">     a) Consumo de mercaderías</t>
  </si>
  <si>
    <t xml:space="preserve">     d) Deterioro de mercaderías, materias primas y otros aprovisionamientos</t>
  </si>
  <si>
    <t xml:space="preserve">     b) Subvenciones de explotación incorporadas al resultado del ejercicio</t>
  </si>
  <si>
    <t xml:space="preserve">     b) De valores negociables y otros instrumentos financieros</t>
  </si>
  <si>
    <t xml:space="preserve">     2. Fondo de comercio de consolidación</t>
  </si>
  <si>
    <t xml:space="preserve">  III. Inversiones en empresas del grupo y asociadas a largo plazo</t>
  </si>
  <si>
    <t xml:space="preserve">  IV. Inversiones financieras a largo plazo</t>
  </si>
  <si>
    <t xml:space="preserve">  V. Activos por impuesto diferido</t>
  </si>
  <si>
    <t xml:space="preserve">  I. Existencias</t>
  </si>
  <si>
    <t xml:space="preserve">  II. Deudores comerciales y otras cuentas a cobrar</t>
  </si>
  <si>
    <t xml:space="preserve">  III. Inversiones financieras a corto plazo</t>
  </si>
  <si>
    <t xml:space="preserve">  IV. Periodificaciones a corto plazo</t>
  </si>
  <si>
    <t xml:space="preserve">  V. Efectivo y otros activos líquidos equivalentes</t>
  </si>
  <si>
    <t>BALANCES RESUMIDOS CONSOLIDADOS</t>
  </si>
  <si>
    <t xml:space="preserve">  V. (Acciones y participaciones en patrimonio propias y de la sociedad dominante)</t>
  </si>
  <si>
    <t xml:space="preserve">  VII. (Dividendo a cuenta)</t>
  </si>
  <si>
    <t xml:space="preserve">  II. Otros ajustes por cambios de valor de sociedades consolidadas</t>
  </si>
  <si>
    <t xml:space="preserve">  I. Deudas a largo plazo</t>
  </si>
  <si>
    <t xml:space="preserve">  II. Pasivo por impuesto diferido</t>
  </si>
  <si>
    <t xml:space="preserve">  I. Provisiones a corto plazo</t>
  </si>
  <si>
    <t xml:space="preserve">  II. Deudas a corto plazo</t>
  </si>
  <si>
    <t xml:space="preserve">  III. Acreedores comerciales y otras cuentas a pagar</t>
  </si>
  <si>
    <t>Variacion</t>
  </si>
  <si>
    <t>Reclasific.</t>
  </si>
  <si>
    <t>Ajustes</t>
  </si>
  <si>
    <t>Compras-pagos</t>
  </si>
  <si>
    <t>Ventas-cobros</t>
  </si>
  <si>
    <t>Otras var.</t>
  </si>
  <si>
    <t>b+c+d+e-a-b</t>
  </si>
  <si>
    <t>X+Y</t>
  </si>
  <si>
    <t>b+c+d+e+a+b</t>
  </si>
  <si>
    <t>X-Y</t>
  </si>
  <si>
    <t xml:space="preserve">  VI. Resultado del ejercicio </t>
  </si>
  <si>
    <t xml:space="preserve">CUENTA DE PÉRDIDAS Y GANANCIAS  CONSOLIDADA DE LOS PERÍODOS </t>
  </si>
  <si>
    <t xml:space="preserve">     a) Perdidas, deterioro y variación de provisiones por operaciones comerciales</t>
  </si>
  <si>
    <t>A.3) RESULTADO ANTES DE IMPUESTOS(A.1+A.2+20+21+22)</t>
  </si>
  <si>
    <t>A.4) RESULTADO DEL EJERCICIO PROCEDENTE DE OPERACIONES CONTINUADAS(A.3+23)</t>
  </si>
  <si>
    <t>11. Deterioro y resultado por enajenaciones del inmovilizado</t>
  </si>
  <si>
    <t>Asiento FKL</t>
  </si>
  <si>
    <t>Asiento Turnat</t>
  </si>
  <si>
    <t>Combinación de negocios</t>
  </si>
  <si>
    <t>11.1</t>
  </si>
  <si>
    <t>A 31 DE DICIEMBRE DE 2021 Y 2020</t>
  </si>
  <si>
    <t>TERMINADOS EL 31 DE DICIEMBRE DE 2021 Y 2020</t>
  </si>
  <si>
    <t>Asiento T.Ermua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</si>
</sst>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2" formatCode="_-* #,##0\ &quot;€&quot;_-;\-* #,##0\ &quot;€&quot;_-;_-* &quot;-&quot;\ &quot;€&quot;_-;_-@_-"/>
    <numFmt numFmtId="41" formatCode="_-* #,##0_-;\-* #,##0_-;_-* &quot;-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;\(#,##0\)\ "/>
    <numFmt numFmtId="167" formatCode="#,##0\ ;\(#,##0\)"/>
    <numFmt numFmtId="168" formatCode="_(* #,##0.00_);_(* \(#,##0.00\);_(* &quot;-&quot;??_);_(@_)"/>
    <numFmt numFmtId="169" formatCode="#,##0.0"/>
    <numFmt numFmtId="170" formatCode="_-* #,##0.00\ _P_t_s_-;\-* #,##0.00\ _P_t_s_-;_-* &quot;-&quot;??\ _P_t_s_-;_-@_-"/>
    <numFmt numFmtId="171" formatCode="_-* #,##0.00\ _p_t_a_-;\-* #,##0.00\ _p_t_a_-;_-* &quot;-&quot;??\ _p_t_a_-;_-@_-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omic Sans MS"/>
      <family val="2"/>
    </font>
    <font>
      <sz val="10"/>
      <name val="Arial"/>
      <family val="2"/>
    </font>
    <font>
      <sz val="10"/>
      <name val="Geneva"/>
    </font>
    <font>
      <sz val="9"/>
      <name val="Geneva"/>
    </font>
    <font>
      <b/>
      <sz val="12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0"/>
      <color indexed="8"/>
      <name val="Trebuchet MS"/>
      <family val="2"/>
    </font>
    <font>
      <sz val="10"/>
      <color indexed="8"/>
      <name val="Trebuchet MS"/>
      <family val="2"/>
    </font>
    <font>
      <b/>
      <sz val="10"/>
      <color theme="1"/>
      <name val="Arial"/>
      <family val="2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5">
    <xf numFmtId="0" fontId="0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4" fontId="7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8" fillId="0" borderId="0"/>
    <xf numFmtId="4" fontId="8" fillId="0" borderId="0"/>
    <xf numFmtId="0" fontId="6" fillId="0" borderId="0"/>
    <xf numFmtId="10" fontId="8" fillId="0" borderId="0"/>
    <xf numFmtId="0" fontId="5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8" fontId="6" fillId="0" borderId="0" applyFont="0" applyFill="0" applyBorder="0" applyAlignment="0" applyProtection="0"/>
    <xf numFmtId="3" fontId="9" fillId="0" borderId="0"/>
    <xf numFmtId="165" fontId="6" fillId="0" borderId="0" applyFont="0" applyFill="0" applyBorder="0" applyAlignment="0" applyProtection="0"/>
    <xf numFmtId="0" fontId="10" fillId="0" borderId="0"/>
    <xf numFmtId="0" fontId="3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1" fillId="0" borderId="0"/>
    <xf numFmtId="0" fontId="6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2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70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0" fontId="1" fillId="0" borderId="0"/>
    <xf numFmtId="0" fontId="6" fillId="0" borderId="0">
      <alignment vertical="top"/>
    </xf>
    <xf numFmtId="0" fontId="1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7" fillId="0" borderId="0"/>
    <xf numFmtId="17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83">
    <xf numFmtId="0" fontId="0" fillId="0" borderId="0" xfId="0"/>
    <xf numFmtId="166" fontId="13" fillId="2" borderId="1" xfId="0" applyNumberFormat="1" applyFont="1" applyFill="1" applyBorder="1" applyAlignment="1">
      <alignment horizontal="left" wrapText="1"/>
    </xf>
    <xf numFmtId="166" fontId="13" fillId="2" borderId="0" xfId="0" applyNumberFormat="1" applyFont="1" applyFill="1" applyAlignment="1">
      <alignment horizontal="center" wrapText="1"/>
    </xf>
    <xf numFmtId="166" fontId="13" fillId="2" borderId="1" xfId="0" applyNumberFormat="1" applyFont="1" applyFill="1" applyBorder="1" applyAlignment="1">
      <alignment horizontal="center" wrapText="1"/>
    </xf>
    <xf numFmtId="166" fontId="13" fillId="2" borderId="0" xfId="2" applyNumberFormat="1" applyFont="1" applyFill="1" applyAlignment="1">
      <alignment horizontal="center" wrapText="1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right" vertical="center" wrapText="1"/>
    </xf>
    <xf numFmtId="169" fontId="13" fillId="2" borderId="0" xfId="0" applyNumberFormat="1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166" fontId="13" fillId="2" borderId="1" xfId="0" applyNumberFormat="1" applyFont="1" applyFill="1" applyBorder="1" applyAlignment="1">
      <alignment vertical="center" wrapText="1"/>
    </xf>
    <xf numFmtId="166" fontId="12" fillId="2" borderId="0" xfId="0" applyNumberFormat="1" applyFont="1" applyFill="1" applyAlignment="1">
      <alignment vertical="center" wrapText="1"/>
    </xf>
    <xf numFmtId="166" fontId="13" fillId="2" borderId="0" xfId="0" applyNumberFormat="1" applyFont="1" applyFill="1" applyAlignment="1">
      <alignment horizontal="center" vertical="center" wrapText="1"/>
    </xf>
    <xf numFmtId="169" fontId="13" fillId="2" borderId="0" xfId="1" applyNumberFormat="1" applyFont="1" applyFill="1" applyAlignment="1">
      <alignment horizontal="right" vertical="center" wrapText="1"/>
    </xf>
    <xf numFmtId="169" fontId="12" fillId="2" borderId="0" xfId="0" applyNumberFormat="1" applyFont="1" applyFill="1" applyAlignment="1">
      <alignment vertical="center" wrapText="1"/>
    </xf>
    <xf numFmtId="169" fontId="12" fillId="2" borderId="0" xfId="1" applyNumberFormat="1" applyFont="1" applyFill="1" applyAlignment="1">
      <alignment horizontal="right" vertical="center" wrapText="1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right" vertical="center" wrapText="1"/>
    </xf>
    <xf numFmtId="169" fontId="14" fillId="2" borderId="0" xfId="0" applyNumberFormat="1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169" fontId="15" fillId="2" borderId="0" xfId="0" applyNumberFormat="1" applyFont="1" applyFill="1" applyAlignment="1">
      <alignment vertical="center" wrapText="1"/>
    </xf>
    <xf numFmtId="169" fontId="14" fillId="2" borderId="0" xfId="1" applyNumberFormat="1" applyFont="1" applyFill="1" applyAlignment="1">
      <alignment horizontal="right" vertical="center" wrapText="1"/>
    </xf>
    <xf numFmtId="169" fontId="15" fillId="2" borderId="0" xfId="1" applyNumberFormat="1" applyFont="1" applyFill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169" fontId="13" fillId="0" borderId="0" xfId="0" applyNumberFormat="1" applyFont="1" applyAlignment="1">
      <alignment horizontal="center" vertical="center" wrapText="1"/>
    </xf>
    <xf numFmtId="166" fontId="12" fillId="2" borderId="0" xfId="0" applyNumberFormat="1" applyFont="1" applyFill="1" applyAlignment="1">
      <alignment horizontal="center" vertical="center" wrapText="1"/>
    </xf>
    <xf numFmtId="166" fontId="13" fillId="2" borderId="1" xfId="0" applyNumberFormat="1" applyFont="1" applyFill="1" applyBorder="1" applyAlignment="1">
      <alignment horizontal="center" wrapText="1"/>
    </xf>
    <xf numFmtId="0" fontId="16" fillId="0" borderId="0" xfId="10" applyFont="1" applyAlignment="1">
      <alignment horizontal="center"/>
    </xf>
    <xf numFmtId="0" fontId="16" fillId="0" borderId="0" xfId="10" applyFont="1" applyAlignment="1">
      <alignment horizontal="center" wrapText="1"/>
    </xf>
    <xf numFmtId="4" fontId="16" fillId="0" borderId="0" xfId="10" applyNumberFormat="1" applyFont="1" applyAlignment="1">
      <alignment horizontal="center"/>
    </xf>
    <xf numFmtId="0" fontId="6" fillId="0" borderId="0" xfId="10"/>
    <xf numFmtId="4" fontId="16" fillId="0" borderId="0" xfId="10" applyNumberFormat="1" applyFont="1" applyAlignment="1">
      <alignment horizontal="center" wrapText="1"/>
    </xf>
    <xf numFmtId="4" fontId="6" fillId="0" borderId="0" xfId="10" applyNumberFormat="1"/>
    <xf numFmtId="4" fontId="0" fillId="0" borderId="0" xfId="0" applyNumberFormat="1"/>
    <xf numFmtId="0" fontId="12" fillId="2" borderId="0" xfId="0" applyFont="1" applyFill="1"/>
    <xf numFmtId="0" fontId="12" fillId="2" borderId="0" xfId="0" applyFont="1" applyFill="1" applyAlignment="1">
      <alignment horizontal="left"/>
    </xf>
    <xf numFmtId="0" fontId="12" fillId="2" borderId="1" xfId="0" applyFont="1" applyFill="1" applyBorder="1"/>
    <xf numFmtId="166" fontId="13" fillId="2" borderId="1" xfId="0" applyNumberFormat="1" applyFont="1" applyFill="1" applyBorder="1"/>
    <xf numFmtId="166" fontId="12" fillId="2" borderId="1" xfId="0" applyNumberFormat="1" applyFont="1" applyFill="1" applyBorder="1" applyAlignment="1">
      <alignment horizontal="left"/>
    </xf>
    <xf numFmtId="166" fontId="12" fillId="2" borderId="1" xfId="0" applyNumberFormat="1" applyFont="1" applyFill="1" applyBorder="1"/>
    <xf numFmtId="166" fontId="13" fillId="2" borderId="0" xfId="0" applyNumberFormat="1" applyFont="1" applyFill="1" applyAlignment="1">
      <alignment horizontal="left"/>
    </xf>
    <xf numFmtId="49" fontId="13" fillId="2" borderId="1" xfId="0" applyNumberFormat="1" applyFont="1" applyFill="1" applyBorder="1" applyAlignment="1">
      <alignment horizontal="left"/>
    </xf>
    <xf numFmtId="49" fontId="12" fillId="2" borderId="1" xfId="0" applyNumberFormat="1" applyFont="1" applyFill="1" applyBorder="1"/>
    <xf numFmtId="0" fontId="13" fillId="2" borderId="1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169" fontId="14" fillId="2" borderId="0" xfId="1" applyNumberFormat="1" applyFont="1" applyFill="1" applyAlignment="1">
      <alignment horizontal="right" vertical="justify"/>
    </xf>
    <xf numFmtId="169" fontId="14" fillId="2" borderId="0" xfId="0" applyNumberFormat="1" applyFont="1" applyFill="1" applyAlignment="1">
      <alignment horizontal="right" vertical="justify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top" wrapText="1"/>
    </xf>
    <xf numFmtId="0" fontId="14" fillId="2" borderId="0" xfId="0" applyFont="1" applyFill="1" applyAlignment="1">
      <alignment horizontal="justify" vertical="top" wrapText="1"/>
    </xf>
    <xf numFmtId="0" fontId="12" fillId="2" borderId="0" xfId="0" applyFont="1" applyFill="1" applyAlignment="1">
      <alignment horizontal="left" vertical="center"/>
    </xf>
    <xf numFmtId="169" fontId="15" fillId="2" borderId="0" xfId="1" applyNumberFormat="1" applyFont="1" applyFill="1" applyAlignment="1">
      <alignment horizontal="right" vertical="justify"/>
    </xf>
    <xf numFmtId="169" fontId="12" fillId="2" borderId="0" xfId="0" applyNumberFormat="1" applyFont="1" applyFill="1"/>
    <xf numFmtId="0" fontId="15" fillId="2" borderId="0" xfId="0" applyFont="1" applyFill="1" applyAlignment="1">
      <alignment horizontal="left" vertical="center"/>
    </xf>
    <xf numFmtId="169" fontId="12" fillId="2" borderId="0" xfId="0" applyNumberFormat="1" applyFont="1" applyFill="1" applyAlignment="1">
      <alignment horizontal="right" vertical="justify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left" vertical="top"/>
    </xf>
    <xf numFmtId="0" fontId="14" fillId="2" borderId="0" xfId="0" applyFont="1" applyFill="1" applyAlignment="1">
      <alignment horizontal="justify" vertical="top"/>
    </xf>
    <xf numFmtId="169" fontId="15" fillId="2" borderId="0" xfId="0" applyNumberFormat="1" applyFont="1" applyFill="1" applyAlignment="1">
      <alignment horizontal="right" vertical="justify"/>
    </xf>
    <xf numFmtId="0" fontId="13" fillId="2" borderId="0" xfId="0" applyFont="1" applyFill="1" applyAlignment="1">
      <alignment horizontal="left"/>
    </xf>
    <xf numFmtId="0" fontId="13" fillId="2" borderId="0" xfId="0" applyFont="1" applyFill="1"/>
    <xf numFmtId="1" fontId="13" fillId="2" borderId="1" xfId="0" applyNumberFormat="1" applyFont="1" applyFill="1" applyBorder="1" applyAlignment="1">
      <alignment horizontal="center" wrapText="1"/>
    </xf>
    <xf numFmtId="1" fontId="13" fillId="2" borderId="0" xfId="2" applyNumberFormat="1" applyFont="1" applyFill="1" applyAlignment="1">
      <alignment horizontal="center" wrapText="1"/>
    </xf>
    <xf numFmtId="169" fontId="0" fillId="0" borderId="0" xfId="0" applyNumberFormat="1"/>
    <xf numFmtId="0" fontId="0" fillId="3" borderId="0" xfId="0" applyFill="1"/>
    <xf numFmtId="0" fontId="13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center" vertical="center" wrapText="1"/>
    </xf>
    <xf numFmtId="4" fontId="0" fillId="4" borderId="0" xfId="0" applyNumberFormat="1" applyFill="1"/>
    <xf numFmtId="166" fontId="13" fillId="2" borderId="0" xfId="0" applyNumberFormat="1" applyFont="1" applyFill="1" applyAlignment="1">
      <alignment horizontal="center" vertical="center" wrapText="1"/>
    </xf>
    <xf numFmtId="4" fontId="0" fillId="0" borderId="0" xfId="0" applyNumberFormat="1" applyFill="1"/>
    <xf numFmtId="0" fontId="0" fillId="4" borderId="0" xfId="0" applyFill="1"/>
    <xf numFmtId="4" fontId="0" fillId="3" borderId="0" xfId="0" applyNumberFormat="1" applyFill="1"/>
    <xf numFmtId="166" fontId="13" fillId="2" borderId="0" xfId="0" applyNumberFormat="1" applyFont="1" applyFill="1" applyAlignment="1">
      <alignment horizontal="center" vertical="center" wrapText="1"/>
    </xf>
    <xf numFmtId="166" fontId="13" fillId="2" borderId="0" xfId="0" applyNumberFormat="1" applyFont="1" applyFill="1" applyAlignment="1">
      <alignment horizontal="center"/>
    </xf>
    <xf numFmtId="166" fontId="13" fillId="2" borderId="0" xfId="0" applyNumberFormat="1" applyFont="1" applyFill="1" applyAlignment="1">
      <alignment horizontal="center" vertical="center" wrapText="1"/>
    </xf>
    <xf numFmtId="166" fontId="13" fillId="2" borderId="2" xfId="0" applyNumberFormat="1" applyFont="1" applyFill="1" applyBorder="1" applyAlignment="1">
      <alignment horizontal="center" vertical="center" wrapText="1"/>
    </xf>
    <xf numFmtId="166" fontId="13" fillId="2" borderId="0" xfId="0" applyNumberFormat="1" applyFont="1" applyFill="1" applyAlignment="1">
      <alignment horizontal="center"/>
    </xf>
    <xf numFmtId="166" fontId="13" fillId="2" borderId="2" xfId="0" applyNumberFormat="1" applyFont="1" applyFill="1" applyBorder="1" applyAlignment="1">
      <alignment horizontal="center"/>
    </xf>
  </cellXfs>
  <cellStyles count="95">
    <cellStyle name="Euro" xfId="3" xr:uid="{00000000-0005-0000-0000-000002000000}"/>
    <cellStyle name="Euro 2" xfId="24" xr:uid="{00000000-0005-0000-0000-000003000000}"/>
    <cellStyle name="Fecha" xfId="4" xr:uid="{00000000-0005-0000-0000-000004000000}"/>
    <cellStyle name="Millares" xfId="1" builtinId="3"/>
    <cellStyle name="Millares [0]" xfId="2" builtinId="6"/>
    <cellStyle name="Millares [0] 2" xfId="5" xr:uid="{00000000-0005-0000-0000-000005000000}"/>
    <cellStyle name="Millares [0] 2 2" xfId="25" xr:uid="{00000000-0005-0000-0000-000006000000}"/>
    <cellStyle name="Millares [0] 3" xfId="14" xr:uid="{00000000-0005-0000-0000-000007000000}"/>
    <cellStyle name="Millares [0] 3 2" xfId="29" xr:uid="{00000000-0005-0000-0000-000008000000}"/>
    <cellStyle name="Millares [0] 3 3" xfId="65" xr:uid="{6F2D4BF3-DF31-4D65-A284-1A025DA337DA}"/>
    <cellStyle name="Millares [0] 4" xfId="23" xr:uid="{00000000-0005-0000-0000-000009000000}"/>
    <cellStyle name="Millares [0] 4 2" xfId="80" xr:uid="{47BF87BB-0C1B-4BE3-B083-52C55D7B7C49}"/>
    <cellStyle name="Millares [0] 5" xfId="89" xr:uid="{C621FD28-4D71-4000-A782-83C600C5E59D}"/>
    <cellStyle name="Millares 10" xfId="85" xr:uid="{0250B079-2EEA-4997-93B9-DE0EBB06AAB0}"/>
    <cellStyle name="Millares 11" xfId="88" xr:uid="{8B7E1112-4C24-4CB7-AA76-E9B9610CDD56}"/>
    <cellStyle name="Millares 12" xfId="90" xr:uid="{CC4435DC-7BDF-41DF-A763-18A1278C03ED}"/>
    <cellStyle name="Millares 13" xfId="94" xr:uid="{823A3C71-B7FC-4FD8-A2BE-DE6BC789917F}"/>
    <cellStyle name="Millares 2" xfId="6" xr:uid="{00000000-0005-0000-0000-00000A000000}"/>
    <cellStyle name="Millares 2 2" xfId="19" xr:uid="{00000000-0005-0000-0000-00000B000000}"/>
    <cellStyle name="Millares 2 3" xfId="26" xr:uid="{00000000-0005-0000-0000-00000C000000}"/>
    <cellStyle name="Millares 3" xfId="7" xr:uid="{00000000-0005-0000-0000-00000D000000}"/>
    <cellStyle name="Millares 3 2" xfId="27" xr:uid="{00000000-0005-0000-0000-00000E000000}"/>
    <cellStyle name="Millares 4" xfId="13" xr:uid="{00000000-0005-0000-0000-00000F000000}"/>
    <cellStyle name="Millares 4 2" xfId="28" xr:uid="{00000000-0005-0000-0000-000010000000}"/>
    <cellStyle name="Millares 4 3" xfId="69" xr:uid="{7346D176-A581-4924-A55D-B645CFBFA5F8}"/>
    <cellStyle name="Millares 5" xfId="16" xr:uid="{00000000-0005-0000-0000-000011000000}"/>
    <cellStyle name="Millares 5 2" xfId="64" xr:uid="{ED465C1C-0771-4F6E-815E-71ACE0CDEBEA}"/>
    <cellStyle name="Millares 6" xfId="17" xr:uid="{00000000-0005-0000-0000-000012000000}"/>
    <cellStyle name="Millares 6 2" xfId="71" xr:uid="{0DD30720-7601-41BB-B5AE-E3AA22F81B1E}"/>
    <cellStyle name="Millares 7" xfId="22" xr:uid="{00000000-0005-0000-0000-000013000000}"/>
    <cellStyle name="Millares 8" xfId="32" xr:uid="{00000000-0005-0000-0000-000014000000}"/>
    <cellStyle name="Millares 9" xfId="79" xr:uid="{1C5E5F27-72FB-403D-A65C-4340948808B3}"/>
    <cellStyle name="Moneda [0] 2" xfId="66" xr:uid="{C39B051D-ADA2-4539-805A-B11AA4E0908D}"/>
    <cellStyle name="Moneda [0] 3" xfId="74" xr:uid="{23C89291-4816-4873-8BA2-C622928B7876}"/>
    <cellStyle name="Normal" xfId="0" builtinId="0"/>
    <cellStyle name="Normal (-)" xfId="8" xr:uid="{00000000-0005-0000-0000-000016000000}"/>
    <cellStyle name="Normal (2)" xfId="9" xr:uid="{00000000-0005-0000-0000-000017000000}"/>
    <cellStyle name="Normal 10" xfId="38" xr:uid="{00000000-0005-0000-0000-000018000000}"/>
    <cellStyle name="Normal 10 2" xfId="87" xr:uid="{88F238F0-32AB-4464-97B5-92873BB4D205}"/>
    <cellStyle name="Normal 11" xfId="39" xr:uid="{00000000-0005-0000-0000-000019000000}"/>
    <cellStyle name="Normal 11 2" xfId="91" xr:uid="{21D33AAA-3A5E-4963-9F5C-EDC443EDCC81}"/>
    <cellStyle name="Normal 12" xfId="40" xr:uid="{00000000-0005-0000-0000-00001A000000}"/>
    <cellStyle name="Normal 13" xfId="41" xr:uid="{00000000-0005-0000-0000-00001B000000}"/>
    <cellStyle name="Normal 14" xfId="18" xr:uid="{00000000-0005-0000-0000-00001C000000}"/>
    <cellStyle name="Normal 14 2" xfId="42" xr:uid="{00000000-0005-0000-0000-00001D000000}"/>
    <cellStyle name="Normal 15" xfId="43" xr:uid="{00000000-0005-0000-0000-00001E000000}"/>
    <cellStyle name="Normal 16" xfId="44" xr:uid="{00000000-0005-0000-0000-00001F000000}"/>
    <cellStyle name="Normal 17" xfId="45" xr:uid="{00000000-0005-0000-0000-000020000000}"/>
    <cellStyle name="Normal 18" xfId="46" xr:uid="{00000000-0005-0000-0000-000021000000}"/>
    <cellStyle name="Normal 19" xfId="47" xr:uid="{00000000-0005-0000-0000-000022000000}"/>
    <cellStyle name="Normal 2" xfId="10" xr:uid="{00000000-0005-0000-0000-000023000000}"/>
    <cellStyle name="Normal 2 2" xfId="81" xr:uid="{87A346C6-1F89-463D-BE32-46BF58480BFD}"/>
    <cellStyle name="Normal 2 3" xfId="93" xr:uid="{2FCE21CC-DA6F-4FE4-ABBE-97C8D294A57E}"/>
    <cellStyle name="Normal 20" xfId="48" xr:uid="{00000000-0005-0000-0000-000024000000}"/>
    <cellStyle name="Normal 21" xfId="49" xr:uid="{00000000-0005-0000-0000-000025000000}"/>
    <cellStyle name="Normal 22" xfId="50" xr:uid="{00000000-0005-0000-0000-000026000000}"/>
    <cellStyle name="Normal 23" xfId="51" xr:uid="{00000000-0005-0000-0000-000027000000}"/>
    <cellStyle name="Normal 24" xfId="52" xr:uid="{00000000-0005-0000-0000-000028000000}"/>
    <cellStyle name="Normal 25" xfId="53" xr:uid="{00000000-0005-0000-0000-000029000000}"/>
    <cellStyle name="Normal 26" xfId="54" xr:uid="{00000000-0005-0000-0000-00002A000000}"/>
    <cellStyle name="Normal 27" xfId="55" xr:uid="{00000000-0005-0000-0000-00002B000000}"/>
    <cellStyle name="Normal 28" xfId="56" xr:uid="{00000000-0005-0000-0000-00002C000000}"/>
    <cellStyle name="Normal 29" xfId="57" xr:uid="{00000000-0005-0000-0000-00002D000000}"/>
    <cellStyle name="Normal 3" xfId="12" xr:uid="{00000000-0005-0000-0000-00002E000000}"/>
    <cellStyle name="Normal 3 2" xfId="82" xr:uid="{5BDDD023-F0C2-4184-9BAC-32B0225E7730}"/>
    <cellStyle name="Normal 3 3" xfId="68" xr:uid="{270B1A87-321F-49DD-AC93-1D1FAB3DE7B3}"/>
    <cellStyle name="Normal 30" xfId="58" xr:uid="{00000000-0005-0000-0000-00002F000000}"/>
    <cellStyle name="Normal 31" xfId="59" xr:uid="{00000000-0005-0000-0000-000030000000}"/>
    <cellStyle name="Normal 32" xfId="60" xr:uid="{00000000-0005-0000-0000-000031000000}"/>
    <cellStyle name="Normal 33" xfId="61" xr:uid="{00000000-0005-0000-0000-000032000000}"/>
    <cellStyle name="Normal 34" xfId="62" xr:uid="{12AD2F47-95C7-4748-8428-6FAF77455612}"/>
    <cellStyle name="Normal 4" xfId="15" xr:uid="{00000000-0005-0000-0000-000033000000}"/>
    <cellStyle name="Normal 4 2" xfId="30" xr:uid="{00000000-0005-0000-0000-000034000000}"/>
    <cellStyle name="Normal 4 2 2" xfId="83" xr:uid="{A1E6C40E-6033-44C4-9335-85D5546D9E71}"/>
    <cellStyle name="Normal 4 3" xfId="63" xr:uid="{EBC36401-49D5-490A-8907-8359D862B843}"/>
    <cellStyle name="Normal 5" xfId="20" xr:uid="{00000000-0005-0000-0000-000035000000}"/>
    <cellStyle name="Normal 5 2" xfId="33" xr:uid="{00000000-0005-0000-0000-000036000000}"/>
    <cellStyle name="Normal 5 3" xfId="70" xr:uid="{E8030A14-9B29-4FF2-87E7-7458EA5DD959}"/>
    <cellStyle name="Normal 6" xfId="21" xr:uid="{00000000-0005-0000-0000-000037000000}"/>
    <cellStyle name="Normal 6 2" xfId="34" xr:uid="{00000000-0005-0000-0000-000038000000}"/>
    <cellStyle name="Normal 6 3" xfId="73" xr:uid="{280FECB2-48A8-461C-A17A-9B4752360BC8}"/>
    <cellStyle name="Normal 7" xfId="35" xr:uid="{00000000-0005-0000-0000-000039000000}"/>
    <cellStyle name="Normal 7 2" xfId="76" xr:uid="{2B5E1B7A-CD5A-46A8-9ABE-693CFF219D4F}"/>
    <cellStyle name="Normal 8" xfId="36" xr:uid="{00000000-0005-0000-0000-00003A000000}"/>
    <cellStyle name="Normal 8 2" xfId="78" xr:uid="{41EFAA33-523C-4D4F-BB76-09658DE2B526}"/>
    <cellStyle name="Normal 9" xfId="37" xr:uid="{00000000-0005-0000-0000-00003B000000}"/>
    <cellStyle name="Normal 9 2" xfId="84" xr:uid="{705B4ABA-E90A-46E5-854B-ED56B152B499}"/>
    <cellStyle name="Porcentual (2)" xfId="11" xr:uid="{00000000-0005-0000-0000-00003C000000}"/>
    <cellStyle name="Porcentual 2" xfId="31" xr:uid="{00000000-0005-0000-0000-00003D000000}"/>
    <cellStyle name="Porcentual 2 2" xfId="67" xr:uid="{83C8C2C7-F392-4A44-AE8F-448C7917BA08}"/>
    <cellStyle name="Porcentual 3" xfId="72" xr:uid="{F3D7DCDB-9427-4F96-8D36-F4D9A48C2468}"/>
    <cellStyle name="Porcentual 4" xfId="75" xr:uid="{7EED3587-211E-4489-A6DD-04375AD2603B}"/>
    <cellStyle name="Porcentual 5" xfId="77" xr:uid="{F79FF60E-0295-4807-9593-1C06C346D33A}"/>
    <cellStyle name="Porcentual 6" xfId="86" xr:uid="{1EC3A649-806A-48F4-A969-F875D7CAF688}"/>
    <cellStyle name="Porcentual 7" xfId="92" xr:uid="{26E37ADF-76E0-4F23-908C-4A83DBBD36B2}"/>
  </cellStyles>
  <dxfs count="2">
    <dxf>
      <font>
        <b/>
        <i val="0"/>
        <color theme="3" tint="0.39994506668294322"/>
      </font>
    </dxf>
    <dxf>
      <font>
        <b/>
        <i val="0"/>
        <color rgb="FFFFFF00"/>
      </font>
    </dxf>
  </dxfs>
  <tableStyles count="2" defaultTableStyle="TableStyleMedium9" defaultPivotStyle="PivotStyleLight16">
    <tableStyle name="Estilo de tabla dinámica 1" table="0" count="1" xr9:uid="{C376C438-3E5E-4DA0-865A-076FE503AF09}">
      <tableStyleElement type="firstSubtotalColumn" dxfId="1"/>
    </tableStyle>
    <tableStyle name="Estilo de tabla dinámica 2" table="0" count="1" xr9:uid="{F7D80E84-4FEF-448F-B312-705456CC0F4C}"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2"/>
  <sheetViews>
    <sheetView showGridLines="0" zoomScale="80" zoomScaleNormal="80" workbookViewId="0">
      <selection activeCell="A11" sqref="A11"/>
    </sheetView>
  </sheetViews>
  <sheetFormatPr baseColWidth="10" defaultColWidth="11.5546875" defaultRowHeight="14.4"/>
  <cols>
    <col min="1" max="1" width="68.109375" style="10" customWidth="1"/>
    <col min="2" max="2" width="3.109375" style="10" customWidth="1"/>
    <col min="3" max="3" width="13.44140625" style="10" customWidth="1"/>
    <col min="4" max="4" width="2.109375" style="10" customWidth="1"/>
    <col min="5" max="5" width="13.44140625" style="10" bestFit="1" customWidth="1"/>
    <col min="6" max="16384" width="11.5546875" style="10"/>
  </cols>
  <sheetData>
    <row r="1" spans="1:5">
      <c r="A1" s="79" t="s">
        <v>63</v>
      </c>
      <c r="B1" s="79"/>
      <c r="C1" s="79"/>
      <c r="D1" s="79"/>
      <c r="E1" s="79"/>
    </row>
    <row r="2" spans="1:5">
      <c r="A2" s="79" t="s">
        <v>105</v>
      </c>
      <c r="B2" s="79"/>
      <c r="C2" s="79"/>
      <c r="D2" s="79"/>
      <c r="E2" s="79"/>
    </row>
    <row r="3" spans="1:5">
      <c r="A3" s="79" t="s">
        <v>134</v>
      </c>
      <c r="B3" s="79"/>
      <c r="C3" s="79"/>
      <c r="D3" s="79"/>
      <c r="E3" s="79"/>
    </row>
    <row r="4" spans="1:5" ht="15" thickBot="1">
      <c r="A4" s="11"/>
      <c r="B4" s="11"/>
      <c r="C4" s="11"/>
      <c r="D4" s="11"/>
      <c r="E4" s="11"/>
    </row>
    <row r="5" spans="1:5">
      <c r="A5" s="80" t="s">
        <v>0</v>
      </c>
      <c r="B5" s="80"/>
      <c r="C5" s="80"/>
      <c r="D5" s="80"/>
      <c r="E5" s="80"/>
    </row>
    <row r="6" spans="1:5">
      <c r="A6" s="26"/>
      <c r="B6" s="26"/>
      <c r="C6" s="12"/>
      <c r="D6" s="26"/>
      <c r="E6" s="26"/>
    </row>
    <row r="7" spans="1:5" ht="15" thickBot="1">
      <c r="A7" s="3" t="s">
        <v>1</v>
      </c>
      <c r="B7" s="2"/>
      <c r="C7" s="65">
        <v>2021</v>
      </c>
      <c r="D7" s="66"/>
      <c r="E7" s="65">
        <v>2020</v>
      </c>
    </row>
    <row r="8" spans="1:5">
      <c r="A8" s="8"/>
      <c r="B8" s="8"/>
      <c r="C8" s="8"/>
      <c r="D8" s="8"/>
      <c r="E8" s="8"/>
    </row>
    <row r="9" spans="1:5">
      <c r="A9" s="5" t="s">
        <v>2</v>
      </c>
      <c r="B9" s="5"/>
      <c r="C9" s="14">
        <f t="shared" ref="C9" si="0">C11+C15+C20+C25+C27</f>
        <v>30903865.819999997</v>
      </c>
      <c r="D9" s="14"/>
      <c r="E9" s="14">
        <f t="shared" ref="E9" si="1">E11+E15+E20+E25+E27</f>
        <v>29869320.539999999</v>
      </c>
    </row>
    <row r="10" spans="1:5">
      <c r="A10" s="5"/>
      <c r="B10" s="5"/>
      <c r="D10" s="15"/>
    </row>
    <row r="11" spans="1:5">
      <c r="A11" s="5" t="s">
        <v>3</v>
      </c>
      <c r="B11" s="5"/>
      <c r="C11" s="14">
        <f t="shared" ref="C11" si="2">SUM(C12:C13)</f>
        <v>11494033.34</v>
      </c>
      <c r="D11" s="14"/>
      <c r="E11" s="14">
        <f t="shared" ref="E11" si="3">SUM(E12:E13)</f>
        <v>12921562.83</v>
      </c>
    </row>
    <row r="12" spans="1:5">
      <c r="A12" s="8" t="s">
        <v>88</v>
      </c>
      <c r="B12" s="5"/>
      <c r="C12" s="16">
        <v>2133890.4700000002</v>
      </c>
      <c r="D12" s="16"/>
      <c r="E12" s="16">
        <v>2341209.9700000002</v>
      </c>
    </row>
    <row r="13" spans="1:5">
      <c r="A13" s="8" t="s">
        <v>96</v>
      </c>
      <c r="B13" s="5"/>
      <c r="C13" s="16">
        <v>9360142.8699999992</v>
      </c>
      <c r="D13" s="16"/>
      <c r="E13" s="16">
        <v>10580352.859999999</v>
      </c>
    </row>
    <row r="14" spans="1:5">
      <c r="A14" s="8"/>
      <c r="B14" s="8"/>
      <c r="D14" s="15"/>
    </row>
    <row r="15" spans="1:5">
      <c r="A15" s="5" t="s">
        <v>4</v>
      </c>
      <c r="B15" s="5"/>
      <c r="C15" s="14">
        <f t="shared" ref="C15" si="4">SUM(C16:C18)</f>
        <v>17932183.109999999</v>
      </c>
      <c r="D15" s="14"/>
      <c r="E15" s="14">
        <f t="shared" ref="E15" si="5">SUM(E16:E18)</f>
        <v>15499726.5</v>
      </c>
    </row>
    <row r="16" spans="1:5">
      <c r="A16" s="8" t="s">
        <v>5</v>
      </c>
      <c r="B16" s="8"/>
      <c r="C16" s="16">
        <v>3917821.49</v>
      </c>
      <c r="D16" s="15"/>
      <c r="E16" s="16">
        <v>3178993.19</v>
      </c>
    </row>
    <row r="17" spans="1:5">
      <c r="A17" s="8" t="s">
        <v>6</v>
      </c>
      <c r="B17" s="8"/>
      <c r="C17" s="16">
        <v>12806538.800000001</v>
      </c>
      <c r="D17" s="15"/>
      <c r="E17" s="16">
        <v>11036127.23</v>
      </c>
    </row>
    <row r="18" spans="1:5">
      <c r="A18" s="8" t="s">
        <v>7</v>
      </c>
      <c r="B18" s="8"/>
      <c r="C18" s="16">
        <v>1207822.82</v>
      </c>
      <c r="D18" s="15"/>
      <c r="E18" s="16">
        <v>1284606.08</v>
      </c>
    </row>
    <row r="19" spans="1:5">
      <c r="A19" s="8"/>
      <c r="B19" s="8"/>
      <c r="D19" s="15"/>
    </row>
    <row r="20" spans="1:5">
      <c r="A20" s="5" t="s">
        <v>97</v>
      </c>
      <c r="B20" s="5"/>
      <c r="C20" s="14">
        <f t="shared" ref="C20" si="6">SUM(C21:C23)</f>
        <v>0</v>
      </c>
      <c r="D20" s="14"/>
      <c r="E20" s="14">
        <f t="shared" ref="E20" si="7">SUM(E21:E23)</f>
        <v>39467.71</v>
      </c>
    </row>
    <row r="21" spans="1:5">
      <c r="A21" s="8" t="s">
        <v>8</v>
      </c>
      <c r="B21" s="8"/>
      <c r="C21" s="16"/>
      <c r="D21" s="15"/>
      <c r="E21" s="16">
        <v>39467.71</v>
      </c>
    </row>
    <row r="22" spans="1:5" hidden="1">
      <c r="A22" s="8" t="s">
        <v>87</v>
      </c>
      <c r="B22" s="8"/>
      <c r="C22" s="16"/>
      <c r="D22" s="15"/>
      <c r="E22" s="16"/>
    </row>
    <row r="23" spans="1:5" hidden="1">
      <c r="A23" s="8" t="s">
        <v>9</v>
      </c>
      <c r="B23" s="8"/>
      <c r="C23" s="16"/>
      <c r="D23" s="15"/>
      <c r="E23" s="16"/>
    </row>
    <row r="24" spans="1:5">
      <c r="A24" s="8"/>
      <c r="B24" s="8"/>
      <c r="D24" s="15"/>
    </row>
    <row r="25" spans="1:5">
      <c r="A25" s="5" t="s">
        <v>98</v>
      </c>
      <c r="B25" s="5"/>
      <c r="C25" s="14">
        <v>135517.22</v>
      </c>
      <c r="D25" s="14"/>
      <c r="E25" s="14">
        <v>134722.32999999999</v>
      </c>
    </row>
    <row r="26" spans="1:5">
      <c r="A26" s="8"/>
      <c r="B26" s="8"/>
      <c r="D26" s="15"/>
    </row>
    <row r="27" spans="1:5">
      <c r="A27" s="5" t="s">
        <v>99</v>
      </c>
      <c r="B27" s="5"/>
      <c r="C27" s="14">
        <v>1342132.1499999999</v>
      </c>
      <c r="D27" s="14"/>
      <c r="E27" s="14">
        <v>1273841.17</v>
      </c>
    </row>
    <row r="28" spans="1:5">
      <c r="A28" s="5"/>
      <c r="B28" s="5"/>
      <c r="D28" s="15"/>
    </row>
    <row r="29" spans="1:5">
      <c r="A29" s="5" t="s">
        <v>10</v>
      </c>
      <c r="B29" s="5"/>
      <c r="C29" s="14">
        <f t="shared" ref="C29" si="8">+C31+C33+C39+C41+C43</f>
        <v>47751119.270000003</v>
      </c>
      <c r="D29" s="14"/>
      <c r="E29" s="14">
        <f t="shared" ref="E29" si="9">+E31+E33+E39+E41+E43</f>
        <v>43516108.770000003</v>
      </c>
    </row>
    <row r="30" spans="1:5">
      <c r="A30" s="8"/>
      <c r="B30" s="8"/>
      <c r="D30" s="15"/>
    </row>
    <row r="31" spans="1:5">
      <c r="A31" s="5" t="s">
        <v>100</v>
      </c>
      <c r="B31" s="5"/>
      <c r="C31" s="14">
        <v>14366927.73</v>
      </c>
      <c r="D31" s="14"/>
      <c r="E31" s="14">
        <v>14584264.59</v>
      </c>
    </row>
    <row r="32" spans="1:5">
      <c r="A32" s="8"/>
      <c r="B32" s="8"/>
      <c r="D32" s="15"/>
    </row>
    <row r="33" spans="1:5">
      <c r="A33" s="5" t="s">
        <v>101</v>
      </c>
      <c r="B33" s="5"/>
      <c r="C33" s="14">
        <f t="shared" ref="C33" si="10">SUM(C34:C37)</f>
        <v>8475133.9000000004</v>
      </c>
      <c r="D33" s="14"/>
      <c r="E33" s="14">
        <f t="shared" ref="E33" si="11">SUM(E34:E37)</f>
        <v>6860512.4799999995</v>
      </c>
    </row>
    <row r="34" spans="1:5">
      <c r="A34" s="8" t="s">
        <v>11</v>
      </c>
      <c r="B34" s="8"/>
      <c r="C34" s="16">
        <v>7652332.5</v>
      </c>
      <c r="D34" s="15"/>
      <c r="E34" s="16">
        <v>5849457.04</v>
      </c>
    </row>
    <row r="35" spans="1:5">
      <c r="A35" s="8" t="s">
        <v>12</v>
      </c>
      <c r="B35" s="8"/>
      <c r="C35" s="16"/>
      <c r="D35" s="15"/>
      <c r="E35" s="16">
        <v>0</v>
      </c>
    </row>
    <row r="36" spans="1:5">
      <c r="A36" s="8" t="s">
        <v>13</v>
      </c>
      <c r="B36" s="8"/>
      <c r="C36" s="16">
        <v>-765</v>
      </c>
      <c r="D36" s="15"/>
      <c r="E36" s="16">
        <v>155277.64000000001</v>
      </c>
    </row>
    <row r="37" spans="1:5">
      <c r="A37" s="8" t="s">
        <v>14</v>
      </c>
      <c r="B37" s="8"/>
      <c r="C37" s="16">
        <v>823566.4</v>
      </c>
      <c r="D37" s="15"/>
      <c r="E37" s="16">
        <v>855777.8</v>
      </c>
    </row>
    <row r="38" spans="1:5">
      <c r="A38" s="8"/>
      <c r="B38" s="8"/>
      <c r="D38" s="15"/>
    </row>
    <row r="39" spans="1:5">
      <c r="A39" s="5" t="s">
        <v>102</v>
      </c>
      <c r="B39" s="5"/>
      <c r="C39" s="14">
        <v>6081095.54</v>
      </c>
      <c r="D39" s="14"/>
      <c r="E39" s="14">
        <v>5240522.34</v>
      </c>
    </row>
    <row r="40" spans="1:5">
      <c r="A40" s="5"/>
      <c r="B40" s="5"/>
      <c r="D40" s="7"/>
    </row>
    <row r="41" spans="1:5">
      <c r="A41" s="5" t="s">
        <v>103</v>
      </c>
      <c r="B41" s="5"/>
      <c r="C41" s="14">
        <v>89963.03</v>
      </c>
      <c r="D41" s="15"/>
      <c r="E41" s="14">
        <v>102710.12</v>
      </c>
    </row>
    <row r="42" spans="1:5">
      <c r="A42" s="5"/>
      <c r="B42" s="5"/>
      <c r="D42" s="7"/>
    </row>
    <row r="43" spans="1:5">
      <c r="A43" s="5" t="s">
        <v>104</v>
      </c>
      <c r="B43" s="5"/>
      <c r="C43" s="14">
        <v>18737999.07</v>
      </c>
      <c r="D43" s="15"/>
      <c r="E43" s="14">
        <v>16728099.24</v>
      </c>
    </row>
    <row r="44" spans="1:5">
      <c r="A44" s="8"/>
      <c r="B44" s="8"/>
      <c r="D44" s="15"/>
    </row>
    <row r="45" spans="1:5">
      <c r="A45" s="5" t="s">
        <v>15</v>
      </c>
      <c r="B45" s="5"/>
      <c r="C45" s="14">
        <f t="shared" ref="C45" si="12">C9+C29</f>
        <v>78654985.090000004</v>
      </c>
      <c r="D45" s="14"/>
      <c r="E45" s="14">
        <f t="shared" ref="E45" si="13">E9+E29</f>
        <v>73385429.310000002</v>
      </c>
    </row>
    <row r="46" spans="1:5">
      <c r="A46" s="8"/>
      <c r="B46" s="8"/>
      <c r="C46" s="8"/>
      <c r="D46" s="8"/>
      <c r="E46" s="8"/>
    </row>
    <row r="47" spans="1:5">
      <c r="A47" s="8"/>
      <c r="B47" s="8"/>
      <c r="C47" s="8"/>
      <c r="D47" s="8"/>
      <c r="E47" s="8"/>
    </row>
    <row r="48" spans="1:5">
      <c r="A48" s="8"/>
      <c r="B48" s="8"/>
      <c r="C48" s="8"/>
      <c r="D48" s="8"/>
      <c r="E48" s="8"/>
    </row>
    <row r="49" spans="1:5">
      <c r="A49" s="8"/>
      <c r="B49" s="8"/>
      <c r="C49" s="8"/>
      <c r="D49" s="8"/>
      <c r="E49" s="8"/>
    </row>
    <row r="50" spans="1:5">
      <c r="A50" s="8"/>
      <c r="B50" s="8"/>
      <c r="C50" s="8"/>
      <c r="D50" s="8"/>
      <c r="E50" s="8"/>
    </row>
    <row r="51" spans="1:5">
      <c r="A51" s="8"/>
      <c r="B51" s="8"/>
      <c r="C51" s="8"/>
      <c r="D51" s="8"/>
      <c r="E51" s="8"/>
    </row>
    <row r="52" spans="1:5">
      <c r="A52" s="8"/>
      <c r="B52" s="8"/>
      <c r="C52" s="8"/>
      <c r="D52" s="8"/>
      <c r="E52" s="8"/>
    </row>
    <row r="53" spans="1:5">
      <c r="A53" s="8"/>
      <c r="B53" s="8"/>
      <c r="C53" s="8"/>
      <c r="D53" s="8"/>
      <c r="E53" s="8"/>
    </row>
    <row r="54" spans="1:5">
      <c r="A54" s="8"/>
      <c r="B54" s="8"/>
      <c r="C54" s="8"/>
      <c r="D54" s="8"/>
      <c r="E54" s="8"/>
    </row>
    <row r="55" spans="1:5">
      <c r="A55" s="8"/>
      <c r="B55" s="8"/>
      <c r="C55" s="8"/>
      <c r="D55" s="8"/>
      <c r="E55" s="8"/>
    </row>
    <row r="56" spans="1:5">
      <c r="A56" s="8"/>
      <c r="B56" s="8"/>
      <c r="C56" s="8"/>
      <c r="D56" s="8"/>
      <c r="E56" s="8"/>
    </row>
    <row r="57" spans="1:5">
      <c r="A57" s="8"/>
      <c r="B57" s="8"/>
      <c r="C57" s="8"/>
      <c r="D57" s="8"/>
      <c r="E57" s="8"/>
    </row>
    <row r="58" spans="1:5">
      <c r="A58" s="8"/>
      <c r="B58" s="8"/>
      <c r="C58" s="8"/>
      <c r="D58" s="8"/>
      <c r="E58" s="8"/>
    </row>
    <row r="59" spans="1:5">
      <c r="A59" s="8"/>
      <c r="B59" s="8"/>
      <c r="C59" s="8"/>
      <c r="D59" s="8"/>
      <c r="E59" s="8"/>
    </row>
    <row r="60" spans="1:5">
      <c r="A60" s="8"/>
      <c r="B60" s="8"/>
      <c r="C60" s="8"/>
      <c r="D60" s="8"/>
      <c r="E60" s="8"/>
    </row>
    <row r="61" spans="1:5">
      <c r="A61" s="8"/>
      <c r="B61" s="8"/>
      <c r="C61" s="8"/>
      <c r="D61" s="8"/>
      <c r="E61" s="8"/>
    </row>
    <row r="62" spans="1:5">
      <c r="A62" s="8"/>
      <c r="B62" s="8"/>
      <c r="C62" s="8"/>
      <c r="D62" s="8"/>
      <c r="E62" s="8"/>
    </row>
    <row r="63" spans="1:5">
      <c r="A63" s="8"/>
      <c r="B63" s="8"/>
      <c r="C63" s="8"/>
      <c r="D63" s="8"/>
      <c r="E63" s="8"/>
    </row>
    <row r="64" spans="1:5">
      <c r="A64" s="8"/>
      <c r="B64" s="8"/>
      <c r="C64" s="8"/>
      <c r="D64" s="8"/>
      <c r="E64" s="8"/>
    </row>
    <row r="65" spans="1:7">
      <c r="A65" s="8"/>
      <c r="B65" s="8"/>
      <c r="C65" s="8"/>
      <c r="D65" s="8"/>
      <c r="E65" s="8"/>
    </row>
    <row r="66" spans="1:7">
      <c r="A66" s="8"/>
      <c r="B66" s="8"/>
      <c r="C66" s="8"/>
      <c r="D66" s="8"/>
      <c r="E66" s="8"/>
    </row>
    <row r="67" spans="1:7">
      <c r="A67" s="8"/>
      <c r="B67" s="8"/>
      <c r="C67" s="8"/>
      <c r="D67" s="8"/>
      <c r="E67" s="8"/>
      <c r="G67" s="10">
        <f>E67-C67</f>
        <v>0</v>
      </c>
    </row>
    <row r="68" spans="1:7">
      <c r="A68" s="8"/>
      <c r="B68" s="8"/>
      <c r="C68" s="8"/>
      <c r="D68" s="8"/>
      <c r="E68" s="8"/>
    </row>
    <row r="69" spans="1:7">
      <c r="A69" s="8"/>
      <c r="B69" s="8"/>
      <c r="C69" s="8"/>
      <c r="D69" s="8"/>
      <c r="E69" s="8"/>
    </row>
    <row r="70" spans="1:7">
      <c r="A70" s="8"/>
      <c r="B70" s="8"/>
      <c r="C70" s="8"/>
      <c r="D70" s="8"/>
      <c r="E70" s="8"/>
    </row>
    <row r="71" spans="1:7">
      <c r="A71" s="8"/>
      <c r="B71" s="8"/>
      <c r="C71" s="8"/>
      <c r="D71" s="8"/>
      <c r="E71" s="8"/>
    </row>
    <row r="72" spans="1:7">
      <c r="A72" s="8"/>
      <c r="B72" s="8"/>
      <c r="C72" s="8"/>
      <c r="D72" s="8"/>
      <c r="E72" s="8"/>
    </row>
    <row r="73" spans="1:7">
      <c r="A73" s="8"/>
      <c r="B73" s="8"/>
      <c r="C73" s="8"/>
      <c r="D73" s="8"/>
      <c r="E73" s="8"/>
    </row>
    <row r="74" spans="1:7">
      <c r="A74" s="8"/>
      <c r="B74" s="8"/>
      <c r="C74" s="8"/>
      <c r="D74" s="8"/>
      <c r="E74" s="8"/>
    </row>
    <row r="75" spans="1:7">
      <c r="A75" s="8"/>
      <c r="B75" s="8"/>
      <c r="C75" s="8"/>
      <c r="D75" s="8"/>
      <c r="E75" s="8"/>
    </row>
    <row r="76" spans="1:7">
      <c r="A76" s="8"/>
      <c r="B76" s="8"/>
      <c r="C76" s="8"/>
      <c r="D76" s="8"/>
      <c r="E76" s="8"/>
    </row>
    <row r="77" spans="1:7">
      <c r="A77" s="8"/>
      <c r="B77" s="8"/>
      <c r="C77" s="8"/>
      <c r="D77" s="8"/>
      <c r="E77" s="8"/>
    </row>
    <row r="78" spans="1:7">
      <c r="A78" s="8"/>
      <c r="B78" s="8"/>
      <c r="C78" s="8"/>
      <c r="D78" s="8"/>
      <c r="E78" s="8"/>
    </row>
    <row r="79" spans="1:7">
      <c r="A79" s="8"/>
      <c r="B79" s="8"/>
      <c r="C79" s="8"/>
      <c r="D79" s="8"/>
      <c r="E79" s="8"/>
    </row>
    <row r="80" spans="1:7">
      <c r="A80" s="8"/>
      <c r="B80" s="8"/>
      <c r="C80" s="8"/>
      <c r="D80" s="8"/>
      <c r="E80" s="8"/>
    </row>
    <row r="81" spans="1:5">
      <c r="A81" s="8"/>
      <c r="B81" s="8"/>
      <c r="C81" s="8"/>
      <c r="D81" s="8"/>
      <c r="E81" s="8"/>
    </row>
    <row r="82" spans="1:5">
      <c r="A82" s="8"/>
      <c r="B82" s="8"/>
      <c r="C82" s="8"/>
      <c r="D82" s="8"/>
      <c r="E82" s="8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72"/>
  <sheetViews>
    <sheetView showGridLines="0" tabSelected="1" topLeftCell="A29" zoomScale="80" zoomScaleNormal="80" workbookViewId="0">
      <selection activeCell="A7" sqref="A7"/>
    </sheetView>
  </sheetViews>
  <sheetFormatPr baseColWidth="10" defaultColWidth="11.5546875" defaultRowHeight="14.4"/>
  <cols>
    <col min="1" max="1" width="75.109375" style="10" customWidth="1"/>
    <col min="2" max="2" width="1.88671875" style="10" customWidth="1"/>
    <col min="3" max="3" width="15.5546875" style="10" customWidth="1"/>
    <col min="4" max="4" width="1.109375" style="10" customWidth="1"/>
    <col min="5" max="5" width="15.33203125" style="10" bestFit="1" customWidth="1"/>
    <col min="6" max="16384" width="11.5546875" style="10"/>
  </cols>
  <sheetData>
    <row r="1" spans="1:10" ht="15" customHeight="1">
      <c r="A1" s="79" t="s">
        <v>63</v>
      </c>
      <c r="B1" s="79"/>
      <c r="C1" s="79"/>
      <c r="D1" s="79"/>
      <c r="E1" s="79"/>
    </row>
    <row r="2" spans="1:10" ht="15" customHeight="1">
      <c r="A2" s="79" t="s">
        <v>105</v>
      </c>
      <c r="B2" s="79"/>
      <c r="C2" s="79"/>
      <c r="D2" s="79"/>
      <c r="E2" s="79"/>
    </row>
    <row r="3" spans="1:10" ht="15" customHeight="1">
      <c r="A3" s="79" t="s">
        <v>134</v>
      </c>
      <c r="B3" s="79"/>
      <c r="C3" s="79"/>
      <c r="D3" s="79"/>
      <c r="E3" s="79"/>
    </row>
    <row r="4" spans="1:10" ht="8.4" customHeight="1" thickBot="1">
      <c r="A4" s="11"/>
      <c r="B4" s="11"/>
      <c r="C4" s="11"/>
      <c r="D4" s="11"/>
      <c r="E4" s="11"/>
    </row>
    <row r="5" spans="1:10" ht="15" customHeight="1">
      <c r="A5" s="80" t="s">
        <v>0</v>
      </c>
      <c r="B5" s="80"/>
      <c r="C5" s="80"/>
      <c r="D5" s="80"/>
      <c r="E5" s="80"/>
    </row>
    <row r="6" spans="1:10" s="8" customFormat="1" ht="9" customHeight="1">
      <c r="A6" s="13"/>
      <c r="B6" s="77"/>
      <c r="C6" s="13"/>
      <c r="D6" s="13"/>
      <c r="E6" s="13"/>
      <c r="F6" s="10"/>
      <c r="G6" s="10"/>
      <c r="H6" s="10"/>
      <c r="I6" s="10"/>
      <c r="J6" s="10"/>
    </row>
    <row r="7" spans="1:10" ht="15" thickBot="1">
      <c r="A7" s="1" t="s">
        <v>16</v>
      </c>
      <c r="B7" s="1"/>
      <c r="C7" s="65">
        <v>2021</v>
      </c>
      <c r="D7" s="4"/>
      <c r="E7" s="65">
        <v>2020</v>
      </c>
    </row>
    <row r="8" spans="1:10">
      <c r="A8" s="8"/>
      <c r="B8" s="8"/>
      <c r="C8" s="8"/>
      <c r="D8" s="8"/>
      <c r="E8" s="8"/>
    </row>
    <row r="9" spans="1:10">
      <c r="A9" s="17" t="s">
        <v>17</v>
      </c>
      <c r="B9" s="17"/>
      <c r="C9" s="22">
        <f t="shared" ref="C9" si="0">C11+C30+C36+C40</f>
        <v>15947270.299999997</v>
      </c>
      <c r="D9" s="22"/>
      <c r="E9" s="22">
        <f t="shared" ref="E9" si="1">E11+E30+E36+E40</f>
        <v>15490088.859999999</v>
      </c>
    </row>
    <row r="10" spans="1:10" ht="7.8" customHeight="1">
      <c r="A10" s="17"/>
      <c r="B10" s="17"/>
      <c r="C10" s="15"/>
      <c r="D10" s="15"/>
      <c r="E10" s="15"/>
    </row>
    <row r="11" spans="1:10">
      <c r="A11" s="17" t="s">
        <v>18</v>
      </c>
      <c r="B11" s="17"/>
      <c r="C11" s="22">
        <f t="shared" ref="C11" si="2">C13+C15+C17+C22+C24+C26+C28</f>
        <v>15276343.939999998</v>
      </c>
      <c r="D11" s="22"/>
      <c r="E11" s="22">
        <f t="shared" ref="E11" si="3">E13+E15+E17+E22+E24+E26+E28</f>
        <v>14894216.529999999</v>
      </c>
    </row>
    <row r="12" spans="1:10" ht="9" customHeight="1">
      <c r="A12" s="17"/>
      <c r="B12" s="17"/>
      <c r="C12" s="22"/>
      <c r="D12" s="19"/>
      <c r="E12" s="22"/>
    </row>
    <row r="13" spans="1:10">
      <c r="A13" s="17" t="s">
        <v>19</v>
      </c>
      <c r="B13" s="17"/>
      <c r="C13" s="22">
        <v>1233026.8</v>
      </c>
      <c r="D13" s="7"/>
      <c r="E13" s="22">
        <v>1233026.8</v>
      </c>
    </row>
    <row r="14" spans="1:10" ht="8.4" customHeight="1">
      <c r="A14" s="17"/>
      <c r="B14" s="17"/>
      <c r="C14" s="22"/>
      <c r="D14" s="15"/>
      <c r="E14" s="22"/>
    </row>
    <row r="15" spans="1:10">
      <c r="A15" s="17" t="s">
        <v>20</v>
      </c>
      <c r="B15" s="17"/>
      <c r="C15" s="22">
        <v>4637680.6399999997</v>
      </c>
      <c r="D15" s="7"/>
      <c r="E15" s="22">
        <v>4637680.6399999997</v>
      </c>
    </row>
    <row r="16" spans="1:10" ht="8.4" customHeight="1">
      <c r="A16" s="17"/>
      <c r="B16" s="17"/>
      <c r="C16" s="22"/>
      <c r="D16" s="15"/>
      <c r="E16" s="22"/>
    </row>
    <row r="17" spans="1:5">
      <c r="A17" s="17" t="s">
        <v>21</v>
      </c>
      <c r="B17" s="17"/>
      <c r="C17" s="22">
        <f>+SUM(C18:C20)</f>
        <v>6079174.21</v>
      </c>
      <c r="D17" s="19"/>
      <c r="E17" s="22">
        <f>+SUM(E18:E20)</f>
        <v>6163898.0200000005</v>
      </c>
    </row>
    <row r="18" spans="1:5">
      <c r="A18" s="20" t="s">
        <v>22</v>
      </c>
      <c r="B18" s="20"/>
      <c r="C18" s="23">
        <v>5832568.8300000001</v>
      </c>
      <c r="D18" s="15"/>
      <c r="E18" s="23">
        <v>5941603.7400000002</v>
      </c>
    </row>
    <row r="19" spans="1:5">
      <c r="A19" s="20" t="s">
        <v>23</v>
      </c>
      <c r="B19" s="20"/>
      <c r="C19" s="23">
        <v>246605.38</v>
      </c>
      <c r="D19" s="15"/>
      <c r="E19" s="23">
        <v>246649.69</v>
      </c>
    </row>
    <row r="20" spans="1:5">
      <c r="A20" s="20" t="s">
        <v>24</v>
      </c>
      <c r="B20" s="20"/>
      <c r="C20" s="23"/>
      <c r="D20" s="15"/>
      <c r="E20" s="23">
        <v>-24355.41</v>
      </c>
    </row>
    <row r="21" spans="1:5" ht="9" customHeight="1">
      <c r="A21" s="20"/>
      <c r="B21" s="20"/>
      <c r="C21" s="23"/>
      <c r="D21" s="15"/>
      <c r="E21" s="23"/>
    </row>
    <row r="22" spans="1:5">
      <c r="A22" s="17" t="s">
        <v>25</v>
      </c>
      <c r="B22" s="17"/>
      <c r="C22" s="22">
        <v>4020219.02</v>
      </c>
      <c r="D22" s="7"/>
      <c r="E22" s="22">
        <v>3952188.2</v>
      </c>
    </row>
    <row r="23" spans="1:5" ht="8.4" customHeight="1">
      <c r="A23" s="17"/>
      <c r="B23" s="17"/>
      <c r="C23" s="22"/>
      <c r="D23" s="7"/>
      <c r="E23" s="22"/>
    </row>
    <row r="24" spans="1:5" ht="15" customHeight="1">
      <c r="A24" s="17" t="s">
        <v>106</v>
      </c>
      <c r="B24" s="17"/>
      <c r="C24" s="22">
        <v>-1262258.98</v>
      </c>
      <c r="D24" s="7"/>
      <c r="E24" s="22">
        <v>-1545758.75</v>
      </c>
    </row>
    <row r="25" spans="1:5" ht="8.4" customHeight="1">
      <c r="A25" s="17"/>
      <c r="B25" s="17"/>
      <c r="C25" s="22"/>
      <c r="D25" s="7"/>
      <c r="E25" s="22"/>
    </row>
    <row r="26" spans="1:5">
      <c r="A26" s="17" t="s">
        <v>124</v>
      </c>
      <c r="B26" s="17"/>
      <c r="C26" s="22">
        <v>568502.25</v>
      </c>
      <c r="D26" s="7"/>
      <c r="E26" s="22">
        <v>453181.62</v>
      </c>
    </row>
    <row r="27" spans="1:5" hidden="1">
      <c r="A27" s="17"/>
      <c r="B27" s="17"/>
      <c r="C27" s="22"/>
      <c r="D27" s="15"/>
      <c r="E27" s="22"/>
    </row>
    <row r="28" spans="1:5" hidden="1">
      <c r="A28" s="17" t="s">
        <v>107</v>
      </c>
      <c r="B28" s="17"/>
      <c r="C28" s="22"/>
      <c r="D28" s="7"/>
      <c r="E28" s="22"/>
    </row>
    <row r="29" spans="1:5" ht="9.6" customHeight="1">
      <c r="A29" s="17"/>
      <c r="B29" s="17"/>
      <c r="C29" s="22"/>
      <c r="D29" s="15"/>
      <c r="E29" s="22"/>
    </row>
    <row r="30" spans="1:5">
      <c r="A30" s="5" t="s">
        <v>26</v>
      </c>
      <c r="B30" s="5"/>
      <c r="C30" s="22">
        <f t="shared" ref="C30" si="4">SUM(C32:C34)</f>
        <v>-118583.72</v>
      </c>
      <c r="D30" s="22"/>
      <c r="E30" s="22">
        <f t="shared" ref="E30" si="5">SUM(E32:E34)</f>
        <v>-122234.41</v>
      </c>
    </row>
    <row r="31" spans="1:5" ht="9" customHeight="1">
      <c r="A31" s="5"/>
      <c r="B31" s="5"/>
      <c r="C31" s="22"/>
      <c r="D31" s="15"/>
      <c r="E31" s="22"/>
    </row>
    <row r="32" spans="1:5">
      <c r="A32" s="5" t="s">
        <v>79</v>
      </c>
      <c r="B32" s="5"/>
      <c r="C32" s="22">
        <v>-131031.39</v>
      </c>
      <c r="D32" s="7"/>
      <c r="E32" s="22">
        <v>-39972.199999999997</v>
      </c>
    </row>
    <row r="33" spans="1:5" ht="9.6" customHeight="1">
      <c r="A33" s="5"/>
      <c r="B33" s="5"/>
      <c r="C33" s="22"/>
      <c r="D33" s="7"/>
      <c r="E33" s="22"/>
    </row>
    <row r="34" spans="1:5">
      <c r="A34" s="5" t="s">
        <v>108</v>
      </c>
      <c r="B34" s="5"/>
      <c r="C34" s="22">
        <v>12447.67</v>
      </c>
      <c r="D34" s="7"/>
      <c r="E34" s="22">
        <v>-82262.210000000006</v>
      </c>
    </row>
    <row r="35" spans="1:5" ht="9.6" customHeight="1">
      <c r="A35" s="8"/>
      <c r="B35" s="8"/>
      <c r="C35" s="21"/>
      <c r="D35" s="15"/>
      <c r="E35" s="21"/>
    </row>
    <row r="36" spans="1:5">
      <c r="A36" s="5" t="s">
        <v>27</v>
      </c>
      <c r="B36" s="5"/>
      <c r="C36" s="22">
        <f>+C38</f>
        <v>80686.009999999995</v>
      </c>
      <c r="D36" s="7"/>
      <c r="E36" s="22">
        <f>+E38</f>
        <v>80686.009999999995</v>
      </c>
    </row>
    <row r="37" spans="1:5" ht="8.4" customHeight="1">
      <c r="A37" s="5"/>
      <c r="B37" s="5"/>
      <c r="C37" s="22"/>
      <c r="D37" s="7"/>
      <c r="E37" s="22"/>
    </row>
    <row r="38" spans="1:5">
      <c r="A38" s="5" t="s">
        <v>28</v>
      </c>
      <c r="B38" s="5"/>
      <c r="C38" s="22">
        <v>80686.009999999995</v>
      </c>
      <c r="D38" s="7"/>
      <c r="E38" s="22">
        <v>80686.009999999995</v>
      </c>
    </row>
    <row r="39" spans="1:5" ht="8.4" customHeight="1">
      <c r="A39" s="5"/>
      <c r="B39" s="5"/>
      <c r="C39" s="22"/>
      <c r="D39" s="7"/>
      <c r="E39" s="22"/>
    </row>
    <row r="40" spans="1:5">
      <c r="A40" s="17" t="s">
        <v>29</v>
      </c>
      <c r="B40" s="17"/>
      <c r="C40" s="22">
        <f>885855.16-177031.09</f>
        <v>708824.07000000007</v>
      </c>
      <c r="D40" s="7"/>
      <c r="E40" s="22">
        <f>860961.31-223540.58</f>
        <v>637420.7300000001</v>
      </c>
    </row>
    <row r="41" spans="1:5" ht="9" customHeight="1">
      <c r="A41" s="20"/>
      <c r="B41" s="20"/>
      <c r="C41" s="23"/>
      <c r="D41" s="15"/>
      <c r="E41" s="23"/>
    </row>
    <row r="42" spans="1:5">
      <c r="A42" s="17" t="s">
        <v>30</v>
      </c>
      <c r="B42" s="17"/>
      <c r="C42" s="22">
        <f t="shared" ref="C42" si="6">+C44+C51</f>
        <v>45129320.810000002</v>
      </c>
      <c r="D42" s="22"/>
      <c r="E42" s="22">
        <f t="shared" ref="E42" si="7">+E44+E51</f>
        <v>43812432.039999999</v>
      </c>
    </row>
    <row r="43" spans="1:5">
      <c r="A43" s="5"/>
      <c r="B43" s="5"/>
      <c r="C43" s="23"/>
      <c r="D43" s="15"/>
      <c r="E43" s="23"/>
    </row>
    <row r="44" spans="1:5">
      <c r="A44" s="5" t="s">
        <v>109</v>
      </c>
      <c r="B44" s="5"/>
      <c r="C44" s="22">
        <f>+SUM(C45:C49)</f>
        <v>44723145.480000004</v>
      </c>
      <c r="D44" s="15"/>
      <c r="E44" s="22">
        <f>+SUM(E45:E49)</f>
        <v>43607174.630000003</v>
      </c>
    </row>
    <row r="45" spans="1:5" hidden="1">
      <c r="A45" s="8" t="s">
        <v>31</v>
      </c>
      <c r="B45" s="8"/>
      <c r="C45" s="23"/>
      <c r="D45" s="15"/>
      <c r="E45" s="23"/>
    </row>
    <row r="46" spans="1:5">
      <c r="A46" s="8" t="s">
        <v>89</v>
      </c>
      <c r="B46" s="8"/>
      <c r="C46" s="23">
        <v>24402555.170000002</v>
      </c>
      <c r="D46" s="15"/>
      <c r="E46" s="23">
        <v>26398913.52</v>
      </c>
    </row>
    <row r="47" spans="1:5" hidden="1">
      <c r="A47" s="8" t="s">
        <v>32</v>
      </c>
      <c r="B47" s="8"/>
      <c r="C47" s="23"/>
      <c r="D47" s="15"/>
      <c r="E47" s="23"/>
    </row>
    <row r="48" spans="1:5">
      <c r="A48" s="8" t="s">
        <v>33</v>
      </c>
      <c r="B48" s="8"/>
      <c r="C48" s="23">
        <v>14290289.449999999</v>
      </c>
      <c r="D48" s="15"/>
      <c r="E48" s="23">
        <v>11004859.960000001</v>
      </c>
    </row>
    <row r="49" spans="1:5">
      <c r="A49" s="8" t="s">
        <v>90</v>
      </c>
      <c r="B49" s="8"/>
      <c r="C49" s="23">
        <v>6030300.8600000003</v>
      </c>
      <c r="D49" s="15"/>
      <c r="E49" s="23">
        <f>9203401.15-3000000</f>
        <v>6203401.1500000004</v>
      </c>
    </row>
    <row r="50" spans="1:5" ht="9" customHeight="1">
      <c r="A50" s="8"/>
      <c r="B50" s="8"/>
      <c r="C50" s="23"/>
      <c r="D50" s="15"/>
      <c r="E50" s="23"/>
    </row>
    <row r="51" spans="1:5">
      <c r="A51" s="17" t="s">
        <v>110</v>
      </c>
      <c r="B51" s="17"/>
      <c r="C51" s="22">
        <v>406175.33</v>
      </c>
      <c r="D51" s="7"/>
      <c r="E51" s="22">
        <v>205257.41</v>
      </c>
    </row>
    <row r="52" spans="1:5" ht="9" customHeight="1">
      <c r="A52" s="17"/>
      <c r="B52" s="17"/>
      <c r="C52" s="23"/>
      <c r="D52" s="15"/>
      <c r="E52" s="23"/>
    </row>
    <row r="53" spans="1:5">
      <c r="A53" s="17" t="s">
        <v>34</v>
      </c>
      <c r="B53" s="17"/>
      <c r="C53" s="22">
        <f>++C55+C57+C64</f>
        <v>17578393.969999999</v>
      </c>
      <c r="D53" s="22">
        <f t="shared" ref="D53" si="8">+D57+D64</f>
        <v>0</v>
      </c>
      <c r="E53" s="22">
        <f>++E55+E57+E64</f>
        <v>14082908.41</v>
      </c>
    </row>
    <row r="54" spans="1:5" ht="8.4" customHeight="1">
      <c r="A54" s="17"/>
      <c r="B54" s="17"/>
      <c r="C54" s="23"/>
      <c r="D54" s="15"/>
      <c r="E54" s="23"/>
    </row>
    <row r="55" spans="1:5">
      <c r="A55" s="17" t="s">
        <v>111</v>
      </c>
      <c r="B55" s="17"/>
      <c r="C55" s="22">
        <v>250767.11</v>
      </c>
      <c r="D55" s="15"/>
      <c r="E55" s="22">
        <v>266368.96999999997</v>
      </c>
    </row>
    <row r="56" spans="1:5" ht="9" customHeight="1">
      <c r="A56" s="17"/>
      <c r="B56" s="17"/>
      <c r="C56" s="22"/>
      <c r="D56" s="15"/>
      <c r="E56" s="22"/>
    </row>
    <row r="57" spans="1:5">
      <c r="A57" s="17" t="s">
        <v>112</v>
      </c>
      <c r="B57" s="17"/>
      <c r="C57" s="22">
        <f>+SUM(C58:C62)</f>
        <v>10349364.050000001</v>
      </c>
      <c r="D57" s="15"/>
      <c r="E57" s="22">
        <f>+SUM(E58:E62)</f>
        <v>9109836.6500000004</v>
      </c>
    </row>
    <row r="58" spans="1:5" hidden="1">
      <c r="A58" s="20" t="s">
        <v>31</v>
      </c>
      <c r="B58" s="20"/>
      <c r="C58" s="23"/>
      <c r="D58" s="15"/>
      <c r="E58" s="23"/>
    </row>
    <row r="59" spans="1:5">
      <c r="A59" s="8" t="s">
        <v>89</v>
      </c>
      <c r="B59" s="8"/>
      <c r="C59" s="23">
        <v>5680813.2599999998</v>
      </c>
      <c r="D59" s="15"/>
      <c r="E59" s="23">
        <v>4191093.43</v>
      </c>
    </row>
    <row r="60" spans="1:5" hidden="1">
      <c r="A60" s="20" t="s">
        <v>32</v>
      </c>
      <c r="B60" s="20"/>
      <c r="C60" s="23"/>
      <c r="D60" s="15"/>
      <c r="E60" s="23"/>
    </row>
    <row r="61" spans="1:5">
      <c r="A61" s="20" t="s">
        <v>33</v>
      </c>
      <c r="B61" s="20"/>
      <c r="C61" s="23">
        <v>1448877.03</v>
      </c>
      <c r="D61" s="15"/>
      <c r="E61" s="23">
        <v>1719073.54</v>
      </c>
    </row>
    <row r="62" spans="1:5">
      <c r="A62" s="20" t="s">
        <v>90</v>
      </c>
      <c r="B62" s="20"/>
      <c r="C62" s="23">
        <v>3219673.76</v>
      </c>
      <c r="D62" s="15"/>
      <c r="E62" s="23">
        <f>199669.68+3000000</f>
        <v>3199669.68</v>
      </c>
    </row>
    <row r="63" spans="1:5" ht="7.8" customHeight="1">
      <c r="A63" s="20"/>
      <c r="B63" s="20"/>
      <c r="C63" s="23"/>
      <c r="D63" s="15"/>
      <c r="E63" s="23"/>
    </row>
    <row r="64" spans="1:5">
      <c r="A64" s="17" t="s">
        <v>113</v>
      </c>
      <c r="B64" s="17"/>
      <c r="C64" s="22">
        <f>+SUM(C65:C68)</f>
        <v>6978262.8100000005</v>
      </c>
      <c r="D64" s="15"/>
      <c r="E64" s="22">
        <f>+SUM(E65:E68)</f>
        <v>4706702.79</v>
      </c>
    </row>
    <row r="65" spans="1:5">
      <c r="A65" s="20" t="s">
        <v>35</v>
      </c>
      <c r="B65" s="20"/>
      <c r="C65" s="23">
        <v>6312574.0700000003</v>
      </c>
      <c r="D65" s="15"/>
      <c r="E65" s="23">
        <v>3224926.42</v>
      </c>
    </row>
    <row r="66" spans="1:5" hidden="1">
      <c r="A66" s="20" t="s">
        <v>36</v>
      </c>
      <c r="B66" s="20"/>
      <c r="C66" s="23"/>
      <c r="D66" s="15"/>
      <c r="E66" s="23"/>
    </row>
    <row r="67" spans="1:5">
      <c r="A67" s="20" t="s">
        <v>37</v>
      </c>
      <c r="B67" s="20"/>
      <c r="C67" s="23">
        <v>102789.75</v>
      </c>
      <c r="D67" s="15"/>
      <c r="E67" s="23">
        <v>253273.18</v>
      </c>
    </row>
    <row r="68" spans="1:5">
      <c r="A68" s="20" t="s">
        <v>38</v>
      </c>
      <c r="B68" s="20"/>
      <c r="C68" s="23">
        <v>562898.99</v>
      </c>
      <c r="D68" s="15"/>
      <c r="E68" s="23">
        <v>1228503.19</v>
      </c>
    </row>
    <row r="69" spans="1:5" ht="9.6" customHeight="1">
      <c r="A69" s="20"/>
      <c r="B69" s="20"/>
      <c r="C69" s="23"/>
      <c r="D69" s="15"/>
      <c r="E69" s="23"/>
    </row>
    <row r="70" spans="1:5">
      <c r="A70" s="17" t="s">
        <v>39</v>
      </c>
      <c r="B70" s="17"/>
      <c r="C70" s="22">
        <f>C9+C42+C53</f>
        <v>78654985.079999998</v>
      </c>
      <c r="D70" s="22"/>
      <c r="E70" s="22">
        <f>E9+E42+E53</f>
        <v>73385429.310000002</v>
      </c>
    </row>
    <row r="72" spans="1:5">
      <c r="A72" s="24"/>
      <c r="B72" s="24"/>
      <c r="C72" s="25"/>
      <c r="D72" s="25"/>
      <c r="E72" s="25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scale="6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4D51A-D584-4F66-B6B1-9758C273999F}">
  <sheetPr>
    <pageSetUpPr fitToPage="1"/>
  </sheetPr>
  <dimension ref="A3:G98"/>
  <sheetViews>
    <sheetView zoomScale="77" zoomScaleNormal="80" zoomScaleSheetLayoutView="75" workbookViewId="0">
      <selection activeCell="H8" sqref="H8"/>
    </sheetView>
  </sheetViews>
  <sheetFormatPr baseColWidth="10" defaultColWidth="11.44140625" defaultRowHeight="14.4"/>
  <cols>
    <col min="1" max="1" width="6.6640625" style="35" customWidth="1"/>
    <col min="2" max="2" width="4.109375" style="35" hidden="1" customWidth="1"/>
    <col min="3" max="3" width="73.88671875" style="36" customWidth="1"/>
    <col min="4" max="4" width="1.6640625" style="35" customWidth="1"/>
    <col min="5" max="5" width="17.6640625" style="35" customWidth="1"/>
    <col min="6" max="6" width="1.6640625" style="35" customWidth="1"/>
    <col min="7" max="7" width="17.6640625" style="35" customWidth="1"/>
    <col min="8" max="16384" width="11.44140625" style="35"/>
  </cols>
  <sheetData>
    <row r="3" spans="1:7">
      <c r="B3" s="81" t="s">
        <v>63</v>
      </c>
      <c r="C3" s="81"/>
      <c r="D3" s="81"/>
      <c r="E3" s="81"/>
      <c r="F3" s="81"/>
      <c r="G3" s="81"/>
    </row>
    <row r="4" spans="1:7">
      <c r="B4" s="81" t="s">
        <v>125</v>
      </c>
      <c r="C4" s="81"/>
      <c r="D4" s="81"/>
      <c r="E4" s="81"/>
      <c r="F4" s="81"/>
      <c r="G4" s="81"/>
    </row>
    <row r="5" spans="1:7">
      <c r="B5" s="81" t="s">
        <v>135</v>
      </c>
      <c r="C5" s="81"/>
      <c r="D5" s="81"/>
      <c r="E5" s="81"/>
      <c r="F5" s="81"/>
      <c r="G5" s="81"/>
    </row>
    <row r="6" spans="1:7" ht="15" thickBot="1">
      <c r="A6" s="37"/>
      <c r="B6" s="38"/>
      <c r="C6" s="39"/>
      <c r="D6" s="40"/>
      <c r="E6" s="40"/>
      <c r="F6" s="40"/>
      <c r="G6" s="40"/>
    </row>
    <row r="7" spans="1:7">
      <c r="B7" s="82" t="s">
        <v>0</v>
      </c>
      <c r="C7" s="82"/>
      <c r="D7" s="82"/>
      <c r="E7" s="82"/>
      <c r="F7" s="82"/>
      <c r="G7" s="82"/>
    </row>
    <row r="8" spans="1:7">
      <c r="B8" s="78"/>
      <c r="C8" s="41"/>
      <c r="D8" s="78"/>
      <c r="E8" s="78"/>
      <c r="F8" s="78"/>
      <c r="G8" s="78"/>
    </row>
    <row r="9" spans="1:7" hidden="1">
      <c r="B9" s="78"/>
      <c r="C9" s="41"/>
      <c r="D9" s="78"/>
      <c r="E9" s="78"/>
      <c r="F9" s="78"/>
      <c r="G9" s="78"/>
    </row>
    <row r="10" spans="1:7" hidden="1">
      <c r="B10" s="78"/>
      <c r="C10" s="41"/>
      <c r="D10" s="78"/>
      <c r="E10" s="78"/>
      <c r="F10" s="78"/>
      <c r="G10" s="78"/>
    </row>
    <row r="11" spans="1:7" hidden="1">
      <c r="B11" s="78"/>
      <c r="C11" s="41"/>
      <c r="D11" s="78"/>
      <c r="E11" s="78"/>
      <c r="F11" s="78"/>
      <c r="G11" s="78"/>
    </row>
    <row r="12" spans="1:7" ht="15" thickBot="1">
      <c r="A12" s="42" t="s">
        <v>86</v>
      </c>
      <c r="B12" s="43"/>
      <c r="C12" s="42"/>
      <c r="D12" s="78"/>
      <c r="E12" s="44">
        <v>2021</v>
      </c>
      <c r="F12" s="45"/>
      <c r="G12" s="44">
        <v>2020</v>
      </c>
    </row>
    <row r="14" spans="1:7">
      <c r="B14" s="46"/>
      <c r="C14" s="47" t="s">
        <v>40</v>
      </c>
      <c r="D14" s="46"/>
      <c r="E14" s="48">
        <f>E16+E20+E22+E24+E30+E34+E39+E43+E45+E47+E49+E53+E55+E57+E61+E65+E67+E71+E73+E79+E80+E81+E85</f>
        <v>391471.18000000151</v>
      </c>
      <c r="F14" s="49"/>
      <c r="G14" s="48">
        <f>G16+G20+G22+G24+G30+G34+G39+G43+G45+G47+G49+G53+G55+G57+G61+G65+G67+G71+G73+G79+G80+G81+G85</f>
        <v>229640.98999999542</v>
      </c>
    </row>
    <row r="15" spans="1:7" ht="7.2" customHeight="1">
      <c r="B15" s="46"/>
      <c r="C15" s="47"/>
      <c r="D15" s="46"/>
      <c r="E15" s="48"/>
      <c r="F15" s="49"/>
      <c r="G15" s="48"/>
    </row>
    <row r="16" spans="1:7">
      <c r="B16" s="50"/>
      <c r="C16" s="51" t="s">
        <v>41</v>
      </c>
      <c r="D16" s="52"/>
      <c r="E16" s="48">
        <f>SUM(E17:E18)</f>
        <v>43301512.380000003</v>
      </c>
      <c r="F16" s="49"/>
      <c r="G16" s="48">
        <f>SUM(G17:G18)</f>
        <v>23894299.719999999</v>
      </c>
    </row>
    <row r="17" spans="2:7">
      <c r="B17" s="50">
        <v>64</v>
      </c>
      <c r="C17" s="53" t="s">
        <v>91</v>
      </c>
      <c r="D17" s="50"/>
      <c r="E17" s="54">
        <v>43301512.380000003</v>
      </c>
      <c r="F17" s="55"/>
      <c r="G17" s="54">
        <v>23883187.289999999</v>
      </c>
    </row>
    <row r="18" spans="2:7">
      <c r="B18" s="35">
        <v>65</v>
      </c>
      <c r="C18" s="56" t="s">
        <v>42</v>
      </c>
      <c r="D18" s="50"/>
      <c r="E18" s="54"/>
      <c r="F18" s="55"/>
      <c r="G18" s="54">
        <v>11112.43</v>
      </c>
    </row>
    <row r="19" spans="2:7" ht="8.4" customHeight="1">
      <c r="C19" s="51"/>
      <c r="D19" s="52"/>
      <c r="E19" s="54"/>
      <c r="F19" s="57"/>
      <c r="G19" s="54"/>
    </row>
    <row r="20" spans="2:7">
      <c r="B20" s="35">
        <v>66</v>
      </c>
      <c r="C20" s="47" t="s">
        <v>43</v>
      </c>
      <c r="D20" s="46"/>
      <c r="E20" s="48">
        <v>-1123517.6000000001</v>
      </c>
      <c r="F20" s="49"/>
      <c r="G20" s="48">
        <v>-339505.21</v>
      </c>
    </row>
    <row r="21" spans="2:7" ht="9" customHeight="1">
      <c r="C21" s="56"/>
      <c r="D21" s="50"/>
      <c r="E21" s="54"/>
      <c r="F21" s="57"/>
      <c r="G21" s="54"/>
    </row>
    <row r="22" spans="2:7">
      <c r="B22" s="35">
        <v>67</v>
      </c>
      <c r="C22" s="58" t="s">
        <v>44</v>
      </c>
      <c r="D22" s="46"/>
      <c r="E22" s="48">
        <v>459713.07</v>
      </c>
      <c r="F22" s="49"/>
      <c r="G22" s="48">
        <v>871642.4</v>
      </c>
    </row>
    <row r="23" spans="2:7" ht="9" customHeight="1">
      <c r="C23" s="53"/>
      <c r="D23" s="50"/>
      <c r="E23" s="48"/>
      <c r="F23" s="49"/>
      <c r="G23" s="48"/>
    </row>
    <row r="24" spans="2:7">
      <c r="C24" s="58" t="s">
        <v>45</v>
      </c>
      <c r="D24" s="46"/>
      <c r="E24" s="48">
        <f>SUM(E25:E28)</f>
        <v>-19819210.34</v>
      </c>
      <c r="F24" s="49"/>
      <c r="G24" s="48">
        <f>SUM(G25:G28)</f>
        <v>-11114881.59</v>
      </c>
    </row>
    <row r="25" spans="2:7">
      <c r="B25" s="35">
        <v>68</v>
      </c>
      <c r="C25" s="53" t="s">
        <v>92</v>
      </c>
      <c r="D25" s="50"/>
      <c r="E25" s="54">
        <v>-6410028.0499999998</v>
      </c>
      <c r="F25" s="55"/>
      <c r="G25" s="54">
        <v>-6211776.25</v>
      </c>
    </row>
    <row r="26" spans="2:7">
      <c r="B26" s="35">
        <v>69</v>
      </c>
      <c r="C26" s="53" t="s">
        <v>46</v>
      </c>
      <c r="D26" s="50"/>
      <c r="E26" s="54">
        <v>-12369276.880000001</v>
      </c>
      <c r="F26" s="55"/>
      <c r="G26" s="54">
        <v>-3651892.54</v>
      </c>
    </row>
    <row r="27" spans="2:7">
      <c r="B27" s="35">
        <v>70</v>
      </c>
      <c r="C27" s="53" t="s">
        <v>47</v>
      </c>
      <c r="D27" s="50"/>
      <c r="E27" s="54">
        <v>-1039905.41</v>
      </c>
      <c r="F27" s="55"/>
      <c r="G27" s="54">
        <v>-1251212.8</v>
      </c>
    </row>
    <row r="28" spans="2:7" hidden="1">
      <c r="B28" s="35">
        <v>71</v>
      </c>
      <c r="C28" s="53" t="s">
        <v>93</v>
      </c>
      <c r="D28" s="50"/>
      <c r="E28" s="54"/>
      <c r="F28" s="55"/>
      <c r="G28" s="54"/>
    </row>
    <row r="29" spans="2:7" ht="9" customHeight="1">
      <c r="C29" s="58"/>
      <c r="D29" s="46"/>
      <c r="E29" s="48"/>
      <c r="F29" s="49"/>
      <c r="G29" s="48"/>
    </row>
    <row r="30" spans="2:7">
      <c r="C30" s="58" t="s">
        <v>68</v>
      </c>
      <c r="D30" s="46"/>
      <c r="E30" s="48">
        <f>SUM(E31:E32)</f>
        <v>224415.66</v>
      </c>
      <c r="F30" s="49"/>
      <c r="G30" s="48">
        <f>SUM(G31:G32)</f>
        <v>146538.75999999998</v>
      </c>
    </row>
    <row r="31" spans="2:7">
      <c r="B31" s="35">
        <v>72</v>
      </c>
      <c r="C31" s="53" t="s">
        <v>48</v>
      </c>
      <c r="D31" s="50"/>
      <c r="E31" s="54">
        <v>205215</v>
      </c>
      <c r="F31" s="55"/>
      <c r="G31" s="54">
        <v>-129953.09</v>
      </c>
    </row>
    <row r="32" spans="2:7">
      <c r="B32" s="35">
        <v>73</v>
      </c>
      <c r="C32" s="53" t="s">
        <v>94</v>
      </c>
      <c r="D32" s="50"/>
      <c r="E32" s="54">
        <v>19200.66</v>
      </c>
      <c r="F32" s="55"/>
      <c r="G32" s="54">
        <v>276491.84999999998</v>
      </c>
    </row>
    <row r="33" spans="2:7" ht="9" customHeight="1">
      <c r="C33" s="53"/>
      <c r="D33" s="50"/>
      <c r="E33" s="54"/>
      <c r="F33" s="57"/>
      <c r="G33" s="54"/>
    </row>
    <row r="34" spans="2:7">
      <c r="C34" s="58" t="s">
        <v>67</v>
      </c>
      <c r="D34" s="46"/>
      <c r="E34" s="48">
        <f>SUM(E35:E37)</f>
        <v>-9391772.7699999996</v>
      </c>
      <c r="F34" s="49"/>
      <c r="G34" s="48">
        <f>SUM(G35:G37)</f>
        <v>-6605028.3100000005</v>
      </c>
    </row>
    <row r="35" spans="2:7">
      <c r="B35" s="35">
        <v>74</v>
      </c>
      <c r="C35" s="53" t="s">
        <v>49</v>
      </c>
      <c r="D35" s="50"/>
      <c r="E35" s="54">
        <v>-8033737.5999999996</v>
      </c>
      <c r="F35" s="55"/>
      <c r="G35" s="54">
        <v>-5217963.67</v>
      </c>
    </row>
    <row r="36" spans="2:7">
      <c r="B36" s="35">
        <v>75</v>
      </c>
      <c r="C36" s="53" t="s">
        <v>50</v>
      </c>
      <c r="D36" s="50"/>
      <c r="E36" s="54">
        <v>-1358035.17</v>
      </c>
      <c r="F36" s="55"/>
      <c r="G36" s="54">
        <v>-1383361.15</v>
      </c>
    </row>
    <row r="37" spans="2:7">
      <c r="B37" s="35">
        <v>76</v>
      </c>
      <c r="C37" s="53" t="s">
        <v>51</v>
      </c>
      <c r="D37" s="50"/>
      <c r="E37" s="54"/>
      <c r="F37" s="55"/>
      <c r="G37" s="54">
        <v>-3703.49</v>
      </c>
    </row>
    <row r="38" spans="2:7" ht="8.4" customHeight="1">
      <c r="C38" s="53"/>
      <c r="D38" s="50"/>
      <c r="E38" s="54"/>
      <c r="F38" s="57"/>
      <c r="G38" s="54"/>
    </row>
    <row r="39" spans="2:7">
      <c r="C39" s="58" t="s">
        <v>66</v>
      </c>
      <c r="D39" s="46"/>
      <c r="E39" s="48">
        <f>SUM(E40:E41)</f>
        <v>-7192348.6000000006</v>
      </c>
      <c r="F39" s="49"/>
      <c r="G39" s="48">
        <f>SUM(G40:G41)</f>
        <v>-3653281.2800000003</v>
      </c>
    </row>
    <row r="40" spans="2:7">
      <c r="B40" s="35">
        <v>77</v>
      </c>
      <c r="C40" s="53" t="s">
        <v>126</v>
      </c>
      <c r="D40" s="50"/>
      <c r="E40" s="54">
        <v>139621.93</v>
      </c>
      <c r="F40" s="55"/>
      <c r="G40" s="54">
        <v>6083.86</v>
      </c>
    </row>
    <row r="41" spans="2:7">
      <c r="B41" s="35">
        <v>78</v>
      </c>
      <c r="C41" s="53" t="s">
        <v>52</v>
      </c>
      <c r="D41" s="50"/>
      <c r="E41" s="54">
        <v>-7331970.5300000003</v>
      </c>
      <c r="F41" s="55"/>
      <c r="G41" s="54">
        <v>-3659365.14</v>
      </c>
    </row>
    <row r="42" spans="2:7" ht="7.2" customHeight="1">
      <c r="C42" s="53"/>
      <c r="D42" s="50"/>
      <c r="E42" s="54"/>
      <c r="F42" s="57"/>
      <c r="G42" s="54"/>
    </row>
    <row r="43" spans="2:7">
      <c r="B43" s="35">
        <v>79</v>
      </c>
      <c r="C43" s="58" t="s">
        <v>65</v>
      </c>
      <c r="D43" s="46"/>
      <c r="E43" s="48">
        <v>-4171403.1</v>
      </c>
      <c r="F43" s="49"/>
      <c r="G43" s="48">
        <v>-2395300.16</v>
      </c>
    </row>
    <row r="44" spans="2:7" ht="8.4" customHeight="1">
      <c r="C44" s="58"/>
      <c r="D44" s="46"/>
      <c r="E44" s="54"/>
      <c r="F44" s="57"/>
      <c r="G44" s="54"/>
    </row>
    <row r="45" spans="2:7">
      <c r="B45" s="35">
        <v>80</v>
      </c>
      <c r="C45" s="58" t="s">
        <v>64</v>
      </c>
      <c r="D45" s="46"/>
      <c r="E45" s="48"/>
      <c r="F45" s="49"/>
      <c r="G45" s="48">
        <v>1647.4</v>
      </c>
    </row>
    <row r="46" spans="2:7" ht="6.6" customHeight="1">
      <c r="C46" s="58"/>
      <c r="D46" s="46"/>
      <c r="E46" s="48"/>
      <c r="F46" s="49"/>
      <c r="G46" s="48"/>
    </row>
    <row r="47" spans="2:7">
      <c r="B47" s="35">
        <v>81</v>
      </c>
      <c r="C47" s="59" t="s">
        <v>69</v>
      </c>
      <c r="D47" s="52"/>
      <c r="E47" s="48">
        <v>98388.31</v>
      </c>
      <c r="F47" s="49"/>
      <c r="G47" s="48">
        <v>-21511.79</v>
      </c>
    </row>
    <row r="48" spans="2:7" ht="6.6" customHeight="1">
      <c r="C48" s="58"/>
      <c r="D48" s="46"/>
      <c r="E48" s="48"/>
      <c r="F48" s="49"/>
      <c r="G48" s="48"/>
    </row>
    <row r="49" spans="2:7">
      <c r="C49" s="60" t="s">
        <v>129</v>
      </c>
      <c r="D49" s="61"/>
      <c r="E49" s="48">
        <f>SUM(E50:E51)</f>
        <v>-290364.43</v>
      </c>
      <c r="F49" s="49"/>
      <c r="G49" s="48">
        <f>SUM(G50:G51)</f>
        <v>55194.5</v>
      </c>
    </row>
    <row r="50" spans="2:7">
      <c r="B50" s="35">
        <v>82</v>
      </c>
      <c r="C50" s="53" t="s">
        <v>53</v>
      </c>
      <c r="D50" s="50"/>
      <c r="E50" s="54"/>
      <c r="F50" s="55"/>
      <c r="G50" s="54">
        <v>55194.5</v>
      </c>
    </row>
    <row r="51" spans="2:7">
      <c r="B51" s="35">
        <v>83</v>
      </c>
      <c r="C51" s="53" t="s">
        <v>54</v>
      </c>
      <c r="D51" s="50"/>
      <c r="E51" s="54">
        <v>-290364.43</v>
      </c>
      <c r="F51" s="55"/>
      <c r="G51" s="54"/>
    </row>
    <row r="52" spans="2:7" hidden="1">
      <c r="C52" s="53"/>
      <c r="D52" s="50"/>
      <c r="E52" s="54"/>
      <c r="F52" s="55"/>
      <c r="G52" s="54"/>
    </row>
    <row r="53" spans="2:7" hidden="1">
      <c r="B53" s="35">
        <v>84</v>
      </c>
      <c r="C53" s="60" t="s">
        <v>70</v>
      </c>
      <c r="D53" s="61"/>
      <c r="E53" s="48">
        <v>0</v>
      </c>
      <c r="F53" s="49"/>
      <c r="G53" s="48">
        <v>0</v>
      </c>
    </row>
    <row r="54" spans="2:7" hidden="1">
      <c r="C54" s="53"/>
      <c r="D54" s="50"/>
      <c r="E54" s="54"/>
      <c r="F54" s="55"/>
      <c r="G54" s="54"/>
    </row>
    <row r="55" spans="2:7" hidden="1">
      <c r="B55" s="35">
        <v>85</v>
      </c>
      <c r="C55" s="60" t="s">
        <v>80</v>
      </c>
      <c r="D55" s="61"/>
      <c r="E55" s="48"/>
      <c r="F55" s="49"/>
      <c r="G55" s="48"/>
    </row>
    <row r="56" spans="2:7" ht="7.2" customHeight="1">
      <c r="C56" s="53"/>
      <c r="D56" s="50"/>
      <c r="E56" s="54"/>
      <c r="F56" s="55"/>
      <c r="G56" s="54"/>
    </row>
    <row r="57" spans="2:7">
      <c r="B57" s="35">
        <v>300</v>
      </c>
      <c r="C57" s="59" t="s">
        <v>71</v>
      </c>
      <c r="D57" s="52"/>
      <c r="E57" s="48">
        <v>-10711.56</v>
      </c>
      <c r="F57" s="49"/>
      <c r="G57" s="48">
        <v>-113815</v>
      </c>
    </row>
    <row r="58" spans="2:7" ht="6.6" customHeight="1">
      <c r="C58" s="58"/>
      <c r="D58" s="46"/>
      <c r="E58" s="48"/>
      <c r="F58" s="49"/>
      <c r="G58" s="48"/>
    </row>
    <row r="59" spans="2:7">
      <c r="C59" s="58" t="s">
        <v>81</v>
      </c>
      <c r="D59" s="46"/>
      <c r="E59" s="48">
        <f>E16+E20+E22+E24+E30+E34+E39+E43+E45+E47+E49+E53+E55+E57</f>
        <v>2084701.0200000016</v>
      </c>
      <c r="F59" s="49"/>
      <c r="G59" s="48">
        <f>G16+G20+G22+G24+G30+G34+G39+G43+G45+G47+G49+G53+G55+G57</f>
        <v>725999.4399999954</v>
      </c>
    </row>
    <row r="60" spans="2:7" ht="7.2" customHeight="1">
      <c r="C60" s="58"/>
      <c r="D60" s="46"/>
      <c r="E60" s="48"/>
      <c r="F60" s="49"/>
      <c r="G60" s="48"/>
    </row>
    <row r="61" spans="2:7">
      <c r="C61" s="59" t="s">
        <v>72</v>
      </c>
      <c r="D61" s="52"/>
      <c r="E61" s="48">
        <f>SUM(E62:E63)</f>
        <v>73273.78</v>
      </c>
      <c r="F61" s="49"/>
      <c r="G61" s="48">
        <f>SUM(G62:G63)</f>
        <v>43901.05</v>
      </c>
    </row>
    <row r="62" spans="2:7">
      <c r="B62" s="35">
        <v>86</v>
      </c>
      <c r="C62" s="53" t="s">
        <v>55</v>
      </c>
      <c r="D62" s="50"/>
      <c r="E62" s="54"/>
      <c r="F62" s="62"/>
      <c r="G62" s="54">
        <v>29928.93</v>
      </c>
    </row>
    <row r="63" spans="2:7">
      <c r="B63" s="35">
        <v>87</v>
      </c>
      <c r="C63" s="53" t="s">
        <v>95</v>
      </c>
      <c r="D63" s="50"/>
      <c r="E63" s="54">
        <v>73273.78</v>
      </c>
      <c r="F63" s="62"/>
      <c r="G63" s="54">
        <v>13972.12</v>
      </c>
    </row>
    <row r="64" spans="2:7" ht="7.2" customHeight="1">
      <c r="C64" s="59"/>
      <c r="D64" s="52"/>
      <c r="E64" s="48"/>
      <c r="F64" s="49"/>
      <c r="G64" s="48"/>
    </row>
    <row r="65" spans="2:7">
      <c r="B65" s="35">
        <v>88</v>
      </c>
      <c r="C65" s="58" t="s">
        <v>73</v>
      </c>
      <c r="D65" s="46"/>
      <c r="E65" s="48">
        <v>-792936.62</v>
      </c>
      <c r="F65" s="49"/>
      <c r="G65" s="48">
        <v>-369094.72</v>
      </c>
    </row>
    <row r="66" spans="2:7" hidden="1">
      <c r="C66" s="58"/>
      <c r="D66" s="46"/>
      <c r="E66" s="48"/>
      <c r="F66" s="49"/>
      <c r="G66" s="48"/>
    </row>
    <row r="67" spans="2:7" hidden="1">
      <c r="C67" s="58" t="s">
        <v>74</v>
      </c>
      <c r="D67" s="46"/>
      <c r="E67" s="48">
        <f>SUM(E68:E69)</f>
        <v>0</v>
      </c>
      <c r="F67" s="55"/>
      <c r="G67" s="48">
        <f>SUM(G68:G69)</f>
        <v>0</v>
      </c>
    </row>
    <row r="68" spans="2:7" hidden="1">
      <c r="B68" s="35">
        <v>89</v>
      </c>
      <c r="C68" s="53" t="s">
        <v>56</v>
      </c>
      <c r="D68" s="50"/>
      <c r="E68" s="54"/>
      <c r="F68" s="55"/>
      <c r="G68" s="54"/>
    </row>
    <row r="69" spans="2:7" hidden="1">
      <c r="B69" s="35">
        <v>90</v>
      </c>
      <c r="C69" s="53" t="s">
        <v>57</v>
      </c>
      <c r="D69" s="50"/>
      <c r="E69" s="54"/>
      <c r="F69" s="55"/>
      <c r="G69" s="54"/>
    </row>
    <row r="70" spans="2:7" ht="8.4" customHeight="1">
      <c r="C70" s="58"/>
      <c r="D70" s="46"/>
      <c r="E70" s="55"/>
      <c r="F70" s="55"/>
      <c r="G70" s="55"/>
    </row>
    <row r="71" spans="2:7">
      <c r="B71" s="35">
        <v>91</v>
      </c>
      <c r="C71" s="58" t="s">
        <v>75</v>
      </c>
      <c r="D71" s="46"/>
      <c r="E71" s="48">
        <v>-36599.56</v>
      </c>
      <c r="F71" s="49"/>
      <c r="G71" s="48">
        <v>-57360.19</v>
      </c>
    </row>
    <row r="72" spans="2:7" ht="7.2" customHeight="1">
      <c r="C72" s="58"/>
      <c r="D72" s="46"/>
      <c r="E72" s="48"/>
      <c r="F72" s="49"/>
      <c r="G72" s="48"/>
    </row>
    <row r="73" spans="2:7">
      <c r="C73" s="58" t="s">
        <v>76</v>
      </c>
      <c r="D73" s="46"/>
      <c r="E73" s="48">
        <f>SUM(E74:E75)</f>
        <v>-500000</v>
      </c>
      <c r="F73" s="55"/>
      <c r="G73" s="48">
        <f>SUM(G74:G75)</f>
        <v>-747.15</v>
      </c>
    </row>
    <row r="74" spans="2:7">
      <c r="B74" s="35">
        <v>92</v>
      </c>
      <c r="C74" s="53" t="s">
        <v>53</v>
      </c>
      <c r="D74" s="50"/>
      <c r="E74" s="54">
        <v>438536.01</v>
      </c>
      <c r="F74" s="55"/>
      <c r="G74" s="54"/>
    </row>
    <row r="75" spans="2:7">
      <c r="B75" s="35">
        <v>93</v>
      </c>
      <c r="C75" s="53" t="s">
        <v>54</v>
      </c>
      <c r="D75" s="50"/>
      <c r="E75" s="54">
        <v>-938536.01</v>
      </c>
      <c r="F75" s="55"/>
      <c r="G75" s="54">
        <v>-747.15</v>
      </c>
    </row>
    <row r="76" spans="2:7" ht="6.6" customHeight="1">
      <c r="C76" s="58"/>
      <c r="D76" s="46"/>
      <c r="E76" s="55"/>
      <c r="F76" s="55"/>
      <c r="G76" s="55"/>
    </row>
    <row r="77" spans="2:7">
      <c r="C77" s="58" t="s">
        <v>82</v>
      </c>
      <c r="D77" s="46"/>
      <c r="E77" s="48">
        <f>E61+E65+E67+E71+E73</f>
        <v>-1256262.3999999999</v>
      </c>
      <c r="F77" s="49"/>
      <c r="G77" s="48">
        <f>G61+G65+G67+G71+G73</f>
        <v>-383301.01</v>
      </c>
    </row>
    <row r="78" spans="2:7" ht="9" customHeight="1">
      <c r="C78" s="58"/>
      <c r="D78" s="46"/>
      <c r="E78" s="48"/>
      <c r="F78" s="49"/>
      <c r="G78" s="48"/>
    </row>
    <row r="79" spans="2:7">
      <c r="B79" s="35">
        <v>94</v>
      </c>
      <c r="C79" s="58" t="s">
        <v>83</v>
      </c>
      <c r="D79" s="46"/>
      <c r="E79" s="48"/>
      <c r="F79" s="49"/>
      <c r="G79" s="48">
        <v>-25028.14</v>
      </c>
    </row>
    <row r="80" spans="2:7" hidden="1">
      <c r="B80" s="35">
        <v>95</v>
      </c>
      <c r="C80" s="58" t="s">
        <v>84</v>
      </c>
      <c r="D80" s="46"/>
      <c r="E80" s="48"/>
      <c r="F80" s="49"/>
      <c r="G80" s="48"/>
    </row>
    <row r="81" spans="2:7">
      <c r="B81" s="35">
        <v>96</v>
      </c>
      <c r="C81" s="58" t="s">
        <v>85</v>
      </c>
      <c r="D81" s="46"/>
      <c r="E81" s="48"/>
      <c r="F81" s="49"/>
      <c r="G81" s="48">
        <v>11376.79</v>
      </c>
    </row>
    <row r="82" spans="2:7" ht="7.2" customHeight="1">
      <c r="C82" s="58"/>
      <c r="D82" s="46"/>
      <c r="E82" s="48"/>
      <c r="F82" s="49"/>
      <c r="G82" s="48"/>
    </row>
    <row r="83" spans="2:7">
      <c r="C83" s="58" t="s">
        <v>127</v>
      </c>
      <c r="D83" s="46"/>
      <c r="E83" s="48">
        <f>E59+E77+E79+E80+E81</f>
        <v>828438.62000000174</v>
      </c>
      <c r="F83" s="49"/>
      <c r="G83" s="48">
        <f>G59+G77+G79+G80+G81</f>
        <v>329047.07999999536</v>
      </c>
    </row>
    <row r="84" spans="2:7" ht="9" customHeight="1">
      <c r="C84" s="58"/>
      <c r="D84" s="46"/>
      <c r="E84" s="55"/>
      <c r="F84" s="55"/>
      <c r="G84" s="55"/>
    </row>
    <row r="85" spans="2:7">
      <c r="B85" s="35">
        <v>97</v>
      </c>
      <c r="C85" s="58" t="s">
        <v>77</v>
      </c>
      <c r="D85" s="46"/>
      <c r="E85" s="48">
        <v>-436967.44</v>
      </c>
      <c r="F85" s="49"/>
      <c r="G85" s="48">
        <v>-99406.09</v>
      </c>
    </row>
    <row r="86" spans="2:7" ht="9" customHeight="1">
      <c r="E86" s="55"/>
      <c r="F86" s="55"/>
      <c r="G86" s="55"/>
    </row>
    <row r="87" spans="2:7">
      <c r="C87" s="58" t="s">
        <v>128</v>
      </c>
      <c r="D87" s="46"/>
      <c r="E87" s="48">
        <f>E83+E85</f>
        <v>391471.18000000174</v>
      </c>
      <c r="F87" s="49"/>
      <c r="G87" s="48">
        <f>G83+G85</f>
        <v>229640.98999999536</v>
      </c>
    </row>
    <row r="88" spans="2:7" ht="6" customHeight="1">
      <c r="E88" s="55"/>
      <c r="F88" s="55"/>
      <c r="G88" s="55"/>
    </row>
    <row r="89" spans="2:7">
      <c r="C89" s="58" t="s">
        <v>58</v>
      </c>
      <c r="D89" s="46"/>
      <c r="E89" s="48">
        <v>0</v>
      </c>
      <c r="F89" s="49"/>
      <c r="G89" s="48">
        <v>0</v>
      </c>
    </row>
    <row r="90" spans="2:7" hidden="1">
      <c r="C90" s="58"/>
      <c r="D90" s="46"/>
      <c r="E90" s="55"/>
      <c r="F90" s="55"/>
      <c r="G90" s="55"/>
    </row>
    <row r="91" spans="2:7" hidden="1">
      <c r="B91" s="35">
        <v>98</v>
      </c>
      <c r="C91" s="58" t="s">
        <v>78</v>
      </c>
      <c r="D91" s="46"/>
      <c r="E91" s="48"/>
      <c r="F91" s="49"/>
      <c r="G91" s="48"/>
    </row>
    <row r="92" spans="2:7" ht="6" customHeight="1">
      <c r="E92" s="55"/>
      <c r="F92" s="55"/>
      <c r="G92" s="55"/>
    </row>
    <row r="93" spans="2:7">
      <c r="C93" s="58" t="s">
        <v>59</v>
      </c>
      <c r="D93" s="46"/>
      <c r="E93" s="48">
        <f>E87+E91</f>
        <v>391471.18000000174</v>
      </c>
      <c r="F93" s="49"/>
      <c r="G93" s="48">
        <f>G87+G91</f>
        <v>229640.98999999536</v>
      </c>
    </row>
    <row r="94" spans="2:7" ht="7.2" customHeight="1">
      <c r="B94" s="56"/>
      <c r="E94" s="55"/>
      <c r="F94" s="55"/>
      <c r="G94" s="55"/>
    </row>
    <row r="95" spans="2:7">
      <c r="B95" s="56"/>
      <c r="C95" s="63" t="s">
        <v>60</v>
      </c>
      <c r="D95" s="64"/>
      <c r="E95" s="48">
        <f>E93-E96</f>
        <v>568502.27000000176</v>
      </c>
      <c r="F95" s="49"/>
      <c r="G95" s="48">
        <f>G93-G96</f>
        <v>453181.56999999535</v>
      </c>
    </row>
    <row r="96" spans="2:7">
      <c r="B96" s="56">
        <v>32</v>
      </c>
      <c r="C96" s="63" t="s">
        <v>61</v>
      </c>
      <c r="D96" s="64"/>
      <c r="E96" s="48">
        <v>-177031.09</v>
      </c>
      <c r="F96" s="49"/>
      <c r="G96" s="48">
        <v>-223540.58</v>
      </c>
    </row>
    <row r="97" spans="2:7">
      <c r="B97" s="56"/>
    </row>
    <row r="98" spans="2:7">
      <c r="B98" s="56"/>
      <c r="G98" s="56"/>
    </row>
  </sheetData>
  <mergeCells count="4">
    <mergeCell ref="B3:G3"/>
    <mergeCell ref="B4:G4"/>
    <mergeCell ref="B5:G5"/>
    <mergeCell ref="B7:G7"/>
  </mergeCells>
  <pageMargins left="0.98425196850393704" right="0.78740157480314965" top="0.98425196850393704" bottom="1.2204724409448819" header="0.39370078740157483" footer="0.59055118110236227"/>
  <pageSetup paperSize="8" scale="86" orientation="portrait" r:id="rId1"/>
  <headerFooter alignWithMargins="0">
    <oddFooter>&amp;C&amp;"Times New Roman,Normal"&amp;12 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3224E-E5AF-477B-8E96-5C0B306B1182}">
  <dimension ref="A2:W112"/>
  <sheetViews>
    <sheetView zoomScale="80" zoomScaleNormal="80" workbookViewId="0">
      <pane xSplit="4" ySplit="2" topLeftCell="E6" activePane="bottomRight" state="frozen"/>
      <selection pane="topRight" activeCell="E1" sqref="E1"/>
      <selection pane="bottomLeft" activeCell="A3" sqref="A3"/>
      <selection pane="bottomRight" activeCell="K41" sqref="K41"/>
    </sheetView>
  </sheetViews>
  <sheetFormatPr baseColWidth="10" defaultColWidth="11.5546875" defaultRowHeight="13.2"/>
  <cols>
    <col min="1" max="1" width="63.109375" customWidth="1"/>
    <col min="2" max="2" width="0.88671875" customWidth="1"/>
    <col min="4" max="4" width="1" customWidth="1"/>
    <col min="5" max="5" width="14.6640625" customWidth="1"/>
    <col min="6" max="6" width="1.44140625" customWidth="1"/>
    <col min="7" max="7" width="15.33203125" customWidth="1"/>
    <col min="8" max="8" width="1.109375" customWidth="1"/>
    <col min="9" max="9" width="12.5546875" customWidth="1"/>
    <col min="10" max="10" width="13.88671875" customWidth="1"/>
    <col min="11" max="11" width="12.33203125" bestFit="1" customWidth="1"/>
    <col min="12" max="12" width="12.33203125" hidden="1" customWidth="1"/>
    <col min="13" max="13" width="13.33203125" hidden="1" customWidth="1"/>
    <col min="14" max="14" width="12.33203125" bestFit="1" customWidth="1"/>
    <col min="15" max="15" width="14.33203125" customWidth="1"/>
    <col min="16" max="16" width="12" bestFit="1" customWidth="1"/>
    <col min="17" max="17" width="14" customWidth="1"/>
    <col min="18" max="18" width="0.88671875" customWidth="1"/>
    <col min="19" max="19" width="14.6640625" customWidth="1"/>
    <col min="20" max="20" width="13.5546875" customWidth="1"/>
    <col min="21" max="21" width="12.6640625" bestFit="1" customWidth="1"/>
    <col min="24" max="24" width="12.5546875" bestFit="1" customWidth="1"/>
  </cols>
  <sheetData>
    <row r="2" spans="1:23" ht="28.2" thickBot="1">
      <c r="A2" s="27" t="s">
        <v>1</v>
      </c>
      <c r="B2" s="2"/>
      <c r="C2" s="27" t="s">
        <v>62</v>
      </c>
      <c r="D2" s="2"/>
      <c r="E2" s="65">
        <v>2021</v>
      </c>
      <c r="F2" s="4"/>
      <c r="G2" s="65">
        <v>2020</v>
      </c>
      <c r="I2" s="28" t="s">
        <v>114</v>
      </c>
      <c r="J2" s="28" t="s">
        <v>115</v>
      </c>
      <c r="K2" s="29" t="s">
        <v>136</v>
      </c>
      <c r="L2" s="29" t="s">
        <v>130</v>
      </c>
      <c r="M2" s="29" t="s">
        <v>131</v>
      </c>
      <c r="N2" s="28" t="s">
        <v>116</v>
      </c>
      <c r="O2" s="29" t="s">
        <v>117</v>
      </c>
      <c r="P2" s="29" t="s">
        <v>118</v>
      </c>
      <c r="Q2" s="30" t="s">
        <v>119</v>
      </c>
      <c r="R2" s="31"/>
      <c r="S2" s="28" t="s">
        <v>120</v>
      </c>
      <c r="T2" s="30" t="s">
        <v>121</v>
      </c>
    </row>
    <row r="3" spans="1:23" ht="14.4">
      <c r="A3" s="8"/>
      <c r="B3" s="8"/>
      <c r="C3" s="9"/>
      <c r="D3" s="8"/>
      <c r="E3" s="8"/>
      <c r="F3" s="8"/>
      <c r="G3" s="8"/>
    </row>
    <row r="4" spans="1:23" ht="14.4">
      <c r="A4" s="5" t="s">
        <v>2</v>
      </c>
      <c r="B4" s="5"/>
      <c r="C4" s="6"/>
      <c r="D4" s="5"/>
      <c r="E4" s="14">
        <f t="shared" ref="E4" si="0">E6+E10+E15+E20+E22</f>
        <v>30903865.819999997</v>
      </c>
      <c r="F4" s="14"/>
      <c r="G4" s="14">
        <f t="shared" ref="G4" si="1">G6+G10+G15+G20+G22</f>
        <v>29869320.539999999</v>
      </c>
      <c r="H4" s="34"/>
      <c r="I4" s="34"/>
      <c r="J4" s="74"/>
      <c r="K4" s="74"/>
      <c r="L4" s="74"/>
      <c r="M4" s="74"/>
      <c r="N4" s="74"/>
      <c r="O4" s="74"/>
      <c r="P4" s="74"/>
      <c r="Q4" s="74"/>
      <c r="R4" s="34"/>
      <c r="S4" s="33">
        <f>N4+O4+P4+Q4-J4-K4-L4-M4</f>
        <v>0</v>
      </c>
      <c r="T4" s="33">
        <f t="shared" ref="T4" si="2">I4+S4</f>
        <v>0</v>
      </c>
    </row>
    <row r="5" spans="1:23" ht="14.4">
      <c r="A5" s="5"/>
      <c r="B5" s="5"/>
      <c r="C5" s="6"/>
      <c r="D5" s="5"/>
      <c r="E5" s="10"/>
      <c r="F5" s="15"/>
      <c r="G5" s="10"/>
      <c r="H5" s="34"/>
      <c r="I5" s="34"/>
      <c r="J5" s="74"/>
      <c r="K5" s="74"/>
      <c r="L5" s="74"/>
      <c r="M5" s="74"/>
      <c r="N5" s="74"/>
      <c r="O5" s="74"/>
      <c r="P5" s="74"/>
      <c r="Q5" s="74"/>
      <c r="R5" s="34"/>
      <c r="S5" s="33">
        <f t="shared" ref="S5:S40" si="3">N5+O5+P5+Q5-J5-K5-L5-M5</f>
        <v>0</v>
      </c>
      <c r="T5" s="33">
        <f t="shared" ref="T5:T43" si="4">I5+S5</f>
        <v>0</v>
      </c>
    </row>
    <row r="6" spans="1:23" ht="14.4">
      <c r="A6" s="5" t="s">
        <v>3</v>
      </c>
      <c r="B6" s="5"/>
      <c r="C6" s="6"/>
      <c r="D6" s="5"/>
      <c r="E6" s="14">
        <f t="shared" ref="E6" si="5">SUM(E7:E8)</f>
        <v>11494033.34</v>
      </c>
      <c r="F6" s="14"/>
      <c r="G6" s="14">
        <f t="shared" ref="G6" si="6">SUM(G7:G8)</f>
        <v>12921562.83</v>
      </c>
      <c r="H6" s="34"/>
      <c r="I6" s="34"/>
      <c r="J6" s="74"/>
      <c r="K6" s="74"/>
      <c r="L6" s="74"/>
      <c r="M6" s="74"/>
      <c r="N6" s="74"/>
      <c r="O6" s="74"/>
      <c r="P6" s="74"/>
      <c r="Q6" s="74"/>
      <c r="R6" s="34"/>
      <c r="S6" s="33">
        <f t="shared" si="3"/>
        <v>0</v>
      </c>
      <c r="T6" s="33">
        <f t="shared" si="4"/>
        <v>0</v>
      </c>
    </row>
    <row r="7" spans="1:23" ht="14.4">
      <c r="A7" s="8" t="s">
        <v>88</v>
      </c>
      <c r="B7" s="5"/>
      <c r="C7" s="69">
        <v>9</v>
      </c>
      <c r="D7" s="5"/>
      <c r="E7" s="16">
        <v>2133890.4700000002</v>
      </c>
      <c r="F7" s="16"/>
      <c r="G7" s="16">
        <v>2341209.9700000002</v>
      </c>
      <c r="H7" s="34"/>
      <c r="I7" s="34">
        <f t="shared" ref="I7:I8" si="7">E7-G7</f>
        <v>-207319.5</v>
      </c>
      <c r="J7" s="74"/>
      <c r="K7" s="74"/>
      <c r="L7" s="74"/>
      <c r="M7" s="74"/>
      <c r="N7" s="76">
        <v>960691.68529186596</v>
      </c>
      <c r="O7" s="76">
        <f>-839953.906355707+6771.3</f>
        <v>-833182.60635570693</v>
      </c>
      <c r="P7" s="74">
        <v>79810.42</v>
      </c>
      <c r="Q7" s="74"/>
      <c r="R7" s="34"/>
      <c r="S7" s="33">
        <f t="shared" si="3"/>
        <v>207319.49893615901</v>
      </c>
      <c r="T7" s="33">
        <f t="shared" si="4"/>
        <v>-1.0638409876264632E-3</v>
      </c>
    </row>
    <row r="8" spans="1:23" ht="14.4">
      <c r="A8" s="8" t="s">
        <v>96</v>
      </c>
      <c r="B8" s="5"/>
      <c r="C8" s="69">
        <v>6</v>
      </c>
      <c r="D8" s="5"/>
      <c r="E8" s="16">
        <v>9360142.8699999992</v>
      </c>
      <c r="F8" s="16"/>
      <c r="G8" s="16">
        <v>10580352.859999999</v>
      </c>
      <c r="H8" s="34"/>
      <c r="I8" s="34">
        <f t="shared" si="7"/>
        <v>-1220209.9900000002</v>
      </c>
      <c r="J8" s="74"/>
      <c r="K8" s="74">
        <v>-51986.07</v>
      </c>
      <c r="L8" s="74"/>
      <c r="M8" s="74"/>
      <c r="N8" s="76">
        <v>1168223.9099999999</v>
      </c>
      <c r="O8" s="74"/>
      <c r="P8" s="74"/>
      <c r="Q8" s="74"/>
      <c r="R8" s="34"/>
      <c r="S8" s="33">
        <f t="shared" si="3"/>
        <v>1220209.98</v>
      </c>
      <c r="T8" s="33">
        <f t="shared" si="4"/>
        <v>-1.0000000242143869E-2</v>
      </c>
      <c r="W8" s="34"/>
    </row>
    <row r="9" spans="1:23" ht="14.4">
      <c r="A9" s="8"/>
      <c r="B9" s="8"/>
      <c r="C9" s="9"/>
      <c r="D9" s="8"/>
      <c r="E9" s="10"/>
      <c r="F9" s="15"/>
      <c r="G9" s="10"/>
      <c r="H9" s="34"/>
      <c r="I9" s="34"/>
      <c r="J9" s="74"/>
      <c r="K9" s="74"/>
      <c r="L9" s="74"/>
      <c r="M9" s="74"/>
      <c r="N9" s="74"/>
      <c r="O9" s="74"/>
      <c r="P9" s="74"/>
      <c r="Q9" s="74"/>
      <c r="R9" s="34"/>
      <c r="S9" s="33">
        <f t="shared" si="3"/>
        <v>0</v>
      </c>
      <c r="T9" s="33">
        <f t="shared" si="4"/>
        <v>0</v>
      </c>
    </row>
    <row r="10" spans="1:23" ht="14.4">
      <c r="A10" s="5" t="s">
        <v>4</v>
      </c>
      <c r="B10" s="5"/>
      <c r="C10" s="69">
        <v>7</v>
      </c>
      <c r="D10" s="5"/>
      <c r="E10" s="14">
        <f t="shared" ref="E10" si="8">SUM(E11:E13)</f>
        <v>17932183.109999999</v>
      </c>
      <c r="F10" s="14"/>
      <c r="G10" s="14">
        <f t="shared" ref="G10" si="9">SUM(G11:G13)</f>
        <v>15499726.5</v>
      </c>
      <c r="H10" s="34"/>
      <c r="I10" s="34"/>
      <c r="J10" s="74"/>
      <c r="K10" s="74"/>
      <c r="L10" s="74"/>
      <c r="M10" s="74"/>
      <c r="N10" s="74"/>
      <c r="O10" s="74"/>
      <c r="P10" s="74"/>
      <c r="Q10" s="74"/>
      <c r="R10" s="34"/>
      <c r="S10" s="33">
        <f t="shared" si="3"/>
        <v>0</v>
      </c>
      <c r="T10" s="33">
        <f t="shared" si="4"/>
        <v>0</v>
      </c>
    </row>
    <row r="11" spans="1:23" ht="14.4">
      <c r="A11" s="8" t="s">
        <v>5</v>
      </c>
      <c r="B11" s="8"/>
      <c r="C11" s="9"/>
      <c r="D11" s="8"/>
      <c r="E11" s="16">
        <v>3917821.49</v>
      </c>
      <c r="F11" s="15"/>
      <c r="G11" s="16">
        <v>3178993.19</v>
      </c>
      <c r="H11" s="34"/>
      <c r="I11" s="34">
        <f t="shared" ref="I11:I13" si="10">E11-G11</f>
        <v>738828.30000000028</v>
      </c>
      <c r="J11" s="74">
        <v>170192.33</v>
      </c>
      <c r="K11" s="74"/>
      <c r="L11" s="74"/>
      <c r="M11" s="74"/>
      <c r="N11" s="74"/>
      <c r="O11" s="74"/>
      <c r="P11" s="74"/>
      <c r="Q11" s="74"/>
      <c r="R11" s="34"/>
      <c r="S11" s="33">
        <f t="shared" si="3"/>
        <v>-170192.33</v>
      </c>
      <c r="T11" s="33">
        <f t="shared" si="4"/>
        <v>568635.97000000032</v>
      </c>
      <c r="V11" s="34"/>
    </row>
    <row r="12" spans="1:23" ht="14.4">
      <c r="A12" s="8" t="s">
        <v>6</v>
      </c>
      <c r="B12" s="8"/>
      <c r="C12" s="9"/>
      <c r="D12" s="8"/>
      <c r="E12" s="16">
        <v>12806538.800000001</v>
      </c>
      <c r="F12" s="15"/>
      <c r="G12" s="16">
        <v>11036127.23</v>
      </c>
      <c r="H12" s="34"/>
      <c r="I12" s="34">
        <f t="shared" si="10"/>
        <v>1770411.5700000003</v>
      </c>
      <c r="J12" s="74">
        <f>20004.08-173100.29</f>
        <v>-153096.21000000002</v>
      </c>
      <c r="K12" s="74"/>
      <c r="L12" s="74"/>
      <c r="M12" s="74"/>
      <c r="N12" s="76">
        <f>2035620.14470813+6867.36</f>
        <v>2042487.5047081301</v>
      </c>
      <c r="O12" s="76">
        <v>-4553822.3899999997</v>
      </c>
      <c r="P12" s="74">
        <v>19191.14</v>
      </c>
      <c r="Q12" s="74"/>
      <c r="R12" s="34"/>
      <c r="S12" s="33">
        <f>N12+O12+P12+Q12-J12-K12-L12-M12+N13</f>
        <v>-2339047.5352918697</v>
      </c>
      <c r="T12" s="33">
        <f t="shared" si="4"/>
        <v>-568635.96529186936</v>
      </c>
      <c r="U12" s="34"/>
    </row>
    <row r="13" spans="1:23" ht="14.4">
      <c r="A13" s="8" t="s">
        <v>7</v>
      </c>
      <c r="B13" s="8"/>
      <c r="C13" s="9"/>
      <c r="D13" s="8"/>
      <c r="E13" s="16">
        <v>1207822.82</v>
      </c>
      <c r="F13" s="15"/>
      <c r="G13" s="16">
        <v>1284606.08</v>
      </c>
      <c r="H13" s="34"/>
      <c r="I13" s="34">
        <f t="shared" si="10"/>
        <v>-76783.260000000009</v>
      </c>
      <c r="J13" s="74"/>
      <c r="K13" s="74"/>
      <c r="L13" s="74"/>
      <c r="M13" s="74"/>
      <c r="N13" s="74"/>
      <c r="O13" s="74"/>
      <c r="P13" s="74"/>
      <c r="Q13" s="74"/>
      <c r="R13" s="34"/>
      <c r="S13" s="33"/>
      <c r="T13" s="33"/>
      <c r="U13" s="34"/>
      <c r="V13" s="34"/>
    </row>
    <row r="14" spans="1:23" ht="14.4">
      <c r="A14" s="8"/>
      <c r="B14" s="8"/>
      <c r="C14" s="9"/>
      <c r="D14" s="8"/>
      <c r="E14" s="10"/>
      <c r="F14" s="15"/>
      <c r="G14" s="10"/>
      <c r="H14" s="34"/>
      <c r="I14" s="34"/>
      <c r="J14" s="74"/>
      <c r="K14" s="74"/>
      <c r="L14" s="74"/>
      <c r="M14" s="74"/>
      <c r="N14" s="74"/>
      <c r="O14" s="74"/>
      <c r="P14" s="74"/>
      <c r="Q14" s="74"/>
      <c r="R14" s="34"/>
      <c r="S14" s="33">
        <f t="shared" si="3"/>
        <v>0</v>
      </c>
      <c r="T14" s="33">
        <f t="shared" si="4"/>
        <v>0</v>
      </c>
    </row>
    <row r="15" spans="1:23" ht="14.4">
      <c r="A15" s="5" t="s">
        <v>97</v>
      </c>
      <c r="B15" s="5"/>
      <c r="C15" s="6"/>
      <c r="D15" s="8"/>
      <c r="E15" s="14">
        <f t="shared" ref="E15" si="11">SUM(E16:E18)</f>
        <v>0</v>
      </c>
      <c r="F15" s="14"/>
      <c r="G15" s="14">
        <f t="shared" ref="G15" si="12">SUM(G16:G18)</f>
        <v>39467.71</v>
      </c>
      <c r="H15" s="34"/>
      <c r="I15" s="34"/>
      <c r="J15" s="74"/>
      <c r="K15" s="74"/>
      <c r="L15" s="74"/>
      <c r="M15" s="74"/>
      <c r="N15" s="74"/>
      <c r="O15" s="74"/>
      <c r="P15" s="74"/>
      <c r="Q15" s="74"/>
      <c r="R15" s="34"/>
      <c r="S15" s="33">
        <f t="shared" si="3"/>
        <v>0</v>
      </c>
      <c r="T15" s="33">
        <f t="shared" si="4"/>
        <v>0</v>
      </c>
    </row>
    <row r="16" spans="1:23" ht="14.4">
      <c r="A16" s="8" t="s">
        <v>8</v>
      </c>
      <c r="B16" s="8"/>
      <c r="C16" s="9"/>
      <c r="D16" s="8"/>
      <c r="E16" s="16"/>
      <c r="F16" s="15"/>
      <c r="G16" s="16">
        <v>39467.71</v>
      </c>
      <c r="H16" s="34"/>
      <c r="I16" s="34">
        <f t="shared" ref="I16" si="13">E16-G16</f>
        <v>-39467.71</v>
      </c>
      <c r="J16" s="74">
        <v>-39467.71</v>
      </c>
      <c r="K16" s="74"/>
      <c r="L16" s="74"/>
      <c r="M16" s="74"/>
      <c r="N16" s="74">
        <v>500000</v>
      </c>
      <c r="O16" s="74">
        <v>-500000</v>
      </c>
      <c r="P16" s="74"/>
      <c r="Q16" s="74"/>
      <c r="R16" s="34"/>
      <c r="S16" s="33">
        <f t="shared" si="3"/>
        <v>39467.71</v>
      </c>
      <c r="T16" s="33">
        <f t="shared" si="4"/>
        <v>0</v>
      </c>
    </row>
    <row r="17" spans="1:20" ht="14.4">
      <c r="A17" s="8" t="s">
        <v>87</v>
      </c>
      <c r="B17" s="8"/>
      <c r="C17" s="9"/>
      <c r="D17" s="8"/>
      <c r="E17" s="16"/>
      <c r="F17" s="15"/>
      <c r="G17" s="16"/>
      <c r="H17" s="34"/>
      <c r="I17" s="34"/>
      <c r="J17" s="74"/>
      <c r="K17" s="74"/>
      <c r="L17" s="74"/>
      <c r="M17" s="74"/>
      <c r="N17" s="74"/>
      <c r="O17" s="74"/>
      <c r="P17" s="74"/>
      <c r="Q17" s="74"/>
      <c r="R17" s="34"/>
      <c r="S17" s="33">
        <f t="shared" si="3"/>
        <v>0</v>
      </c>
      <c r="T17" s="33">
        <f t="shared" si="4"/>
        <v>0</v>
      </c>
    </row>
    <row r="18" spans="1:20" ht="14.4">
      <c r="A18" s="8" t="s">
        <v>9</v>
      </c>
      <c r="B18" s="8"/>
      <c r="C18" s="9"/>
      <c r="D18" s="8"/>
      <c r="E18" s="16"/>
      <c r="F18" s="15"/>
      <c r="G18" s="16"/>
      <c r="H18" s="34"/>
      <c r="I18" s="34"/>
      <c r="J18" s="74"/>
      <c r="K18" s="74"/>
      <c r="L18" s="74"/>
      <c r="M18" s="74"/>
      <c r="N18" s="74"/>
      <c r="O18" s="74"/>
      <c r="P18" s="74"/>
      <c r="Q18" s="74"/>
      <c r="R18" s="34"/>
      <c r="S18" s="33">
        <f t="shared" si="3"/>
        <v>0</v>
      </c>
      <c r="T18" s="33">
        <f t="shared" si="4"/>
        <v>0</v>
      </c>
    </row>
    <row r="19" spans="1:20" ht="14.4">
      <c r="A19" s="8"/>
      <c r="B19" s="8"/>
      <c r="C19" s="9"/>
      <c r="D19" s="8"/>
      <c r="E19" s="10"/>
      <c r="F19" s="15"/>
      <c r="G19" s="10"/>
      <c r="H19" s="34"/>
      <c r="I19" s="34"/>
      <c r="J19" s="74"/>
      <c r="K19" s="74"/>
      <c r="L19" s="74"/>
      <c r="M19" s="74"/>
      <c r="N19" s="74"/>
      <c r="O19" s="74"/>
      <c r="P19" s="74"/>
      <c r="Q19" s="74"/>
      <c r="R19" s="34"/>
      <c r="S19" s="33">
        <f t="shared" si="3"/>
        <v>0</v>
      </c>
      <c r="T19" s="33">
        <f t="shared" si="4"/>
        <v>0</v>
      </c>
    </row>
    <row r="20" spans="1:20" ht="14.4">
      <c r="A20" s="5" t="s">
        <v>98</v>
      </c>
      <c r="B20" s="5"/>
      <c r="C20" s="6" t="s">
        <v>133</v>
      </c>
      <c r="D20" s="8"/>
      <c r="E20" s="14">
        <v>135517.22</v>
      </c>
      <c r="F20" s="14"/>
      <c r="G20" s="14">
        <v>134722.32999999999</v>
      </c>
      <c r="H20" s="34"/>
      <c r="I20" s="34">
        <f>E20-G20</f>
        <v>794.89000000001397</v>
      </c>
      <c r="J20" s="74">
        <v>39467.71</v>
      </c>
      <c r="K20" s="74">
        <v>-3696.81</v>
      </c>
      <c r="L20" s="74"/>
      <c r="M20" s="74"/>
      <c r="N20" s="74"/>
      <c r="O20" s="74"/>
      <c r="P20" s="74">
        <v>34976.01</v>
      </c>
      <c r="Q20" s="74"/>
      <c r="R20" s="34"/>
      <c r="S20" s="33">
        <f t="shared" si="3"/>
        <v>-794.88999999999714</v>
      </c>
      <c r="T20" s="33">
        <f t="shared" si="4"/>
        <v>1.6825651982799172E-11</v>
      </c>
    </row>
    <row r="21" spans="1:20" ht="14.4">
      <c r="A21" s="8"/>
      <c r="B21" s="8"/>
      <c r="C21" s="9"/>
      <c r="D21" s="8"/>
      <c r="E21" s="10"/>
      <c r="F21" s="15"/>
      <c r="G21" s="10"/>
      <c r="H21" s="34"/>
      <c r="I21" s="34"/>
      <c r="J21" s="74"/>
      <c r="K21" s="74"/>
      <c r="L21" s="74"/>
      <c r="M21" s="74"/>
      <c r="N21" s="74"/>
      <c r="O21" s="74"/>
      <c r="P21" s="74"/>
      <c r="Q21" s="74"/>
      <c r="R21" s="34"/>
      <c r="S21" s="33">
        <f t="shared" si="3"/>
        <v>0</v>
      </c>
      <c r="T21" s="33">
        <f t="shared" si="4"/>
        <v>0</v>
      </c>
    </row>
    <row r="22" spans="1:20" ht="14.4">
      <c r="A22" s="5" t="s">
        <v>99</v>
      </c>
      <c r="B22" s="5"/>
      <c r="C22" s="71">
        <v>14</v>
      </c>
      <c r="D22" s="8"/>
      <c r="E22" s="14">
        <v>1342132.1499999999</v>
      </c>
      <c r="F22" s="14"/>
      <c r="G22" s="14">
        <v>1273841.17</v>
      </c>
      <c r="H22" s="34"/>
      <c r="I22" s="34">
        <f>E22-G22</f>
        <v>68290.979999999981</v>
      </c>
      <c r="J22" s="74">
        <v>68290.98</v>
      </c>
      <c r="K22" s="74"/>
      <c r="L22" s="74"/>
      <c r="M22" s="74"/>
      <c r="N22" s="74"/>
      <c r="O22" s="74"/>
      <c r="P22" s="74"/>
      <c r="Q22" s="74"/>
      <c r="R22" s="34"/>
      <c r="S22" s="33">
        <f t="shared" si="3"/>
        <v>-68290.98</v>
      </c>
      <c r="T22" s="33">
        <f t="shared" si="4"/>
        <v>0</v>
      </c>
    </row>
    <row r="23" spans="1:20" ht="14.4">
      <c r="A23" s="5"/>
      <c r="B23" s="5"/>
      <c r="C23" s="6"/>
      <c r="D23" s="8"/>
      <c r="E23" s="10"/>
      <c r="F23" s="15"/>
      <c r="G23" s="10"/>
      <c r="H23" s="34"/>
      <c r="I23" s="34"/>
      <c r="J23" s="74"/>
      <c r="K23" s="74"/>
      <c r="L23" s="74"/>
      <c r="M23" s="74"/>
      <c r="N23" s="74"/>
      <c r="O23" s="74"/>
      <c r="P23" s="74"/>
      <c r="Q23" s="74"/>
      <c r="R23" s="34"/>
      <c r="S23" s="33">
        <f t="shared" si="3"/>
        <v>0</v>
      </c>
      <c r="T23" s="33">
        <f t="shared" si="4"/>
        <v>0</v>
      </c>
    </row>
    <row r="24" spans="1:20" ht="14.4">
      <c r="A24" s="5" t="s">
        <v>10</v>
      </c>
      <c r="B24" s="5"/>
      <c r="C24" s="6"/>
      <c r="D24" s="8"/>
      <c r="E24" s="14">
        <f t="shared" ref="E24" si="14">+E26+E28+E34+E36+E38</f>
        <v>47751119.270000003</v>
      </c>
      <c r="F24" s="14"/>
      <c r="G24" s="14">
        <f t="shared" ref="G24" si="15">+G26+G28+G34+G36+G38</f>
        <v>43516108.770000003</v>
      </c>
      <c r="H24" s="34"/>
      <c r="I24" s="34"/>
      <c r="J24" s="74"/>
      <c r="K24" s="74"/>
      <c r="L24" s="74"/>
      <c r="M24" s="74"/>
      <c r="N24" s="74"/>
      <c r="O24" s="74"/>
      <c r="P24" s="74"/>
      <c r="Q24" s="74"/>
      <c r="R24" s="34"/>
      <c r="S24" s="33">
        <f t="shared" si="3"/>
        <v>0</v>
      </c>
      <c r="T24" s="33">
        <f t="shared" si="4"/>
        <v>0</v>
      </c>
    </row>
    <row r="25" spans="1:20" ht="14.4">
      <c r="A25" s="8"/>
      <c r="B25" s="8"/>
      <c r="C25" s="9"/>
      <c r="D25" s="8"/>
      <c r="E25" s="10"/>
      <c r="F25" s="15"/>
      <c r="G25" s="10"/>
      <c r="H25" s="34"/>
      <c r="I25" s="34"/>
      <c r="J25" s="74"/>
      <c r="K25" s="74"/>
      <c r="L25" s="74"/>
      <c r="M25" s="74"/>
      <c r="N25" s="74"/>
      <c r="O25" s="74"/>
      <c r="P25" s="74"/>
      <c r="Q25" s="74"/>
      <c r="R25" s="34"/>
      <c r="S25" s="33">
        <f t="shared" si="3"/>
        <v>0</v>
      </c>
      <c r="T25" s="33">
        <f t="shared" si="4"/>
        <v>0</v>
      </c>
    </row>
    <row r="26" spans="1:20" ht="14.4">
      <c r="A26" s="5" t="s">
        <v>100</v>
      </c>
      <c r="B26" s="5"/>
      <c r="C26" s="69">
        <v>12</v>
      </c>
      <c r="D26" s="5"/>
      <c r="E26" s="14">
        <v>14366927.73</v>
      </c>
      <c r="F26" s="14"/>
      <c r="G26" s="14">
        <v>14584264.59</v>
      </c>
      <c r="H26" s="34"/>
      <c r="I26" s="34">
        <f>E26-G26</f>
        <v>-217336.8599999994</v>
      </c>
      <c r="J26" s="74"/>
      <c r="K26" s="74">
        <v>-45249</v>
      </c>
      <c r="L26" s="74"/>
      <c r="M26" s="74"/>
      <c r="N26" s="74"/>
      <c r="O26" s="74"/>
      <c r="P26" s="74"/>
      <c r="Q26" s="76">
        <v>172087.86</v>
      </c>
      <c r="R26" s="34"/>
      <c r="S26" s="33">
        <f t="shared" si="3"/>
        <v>217336.86</v>
      </c>
      <c r="T26" s="33">
        <f t="shared" si="4"/>
        <v>5.8207660913467407E-10</v>
      </c>
    </row>
    <row r="27" spans="1:20" ht="14.4">
      <c r="A27" s="8"/>
      <c r="B27" s="8"/>
      <c r="C27" s="9"/>
      <c r="D27" s="8"/>
      <c r="E27" s="10"/>
      <c r="F27" s="15"/>
      <c r="G27" s="10"/>
      <c r="H27" s="34"/>
      <c r="I27" s="34"/>
      <c r="J27" s="74"/>
      <c r="K27" s="74"/>
      <c r="L27" s="74"/>
      <c r="M27" s="74"/>
      <c r="N27" s="74"/>
      <c r="O27" s="74"/>
      <c r="P27" s="74"/>
      <c r="Q27" s="74"/>
      <c r="R27" s="34"/>
      <c r="S27" s="33">
        <f t="shared" si="3"/>
        <v>0</v>
      </c>
      <c r="T27" s="33">
        <f t="shared" si="4"/>
        <v>0</v>
      </c>
    </row>
    <row r="28" spans="1:20" ht="14.4">
      <c r="A28" s="5" t="s">
        <v>101</v>
      </c>
      <c r="B28" s="5"/>
      <c r="C28" s="6"/>
      <c r="D28" s="5"/>
      <c r="E28" s="14">
        <f t="shared" ref="E28" si="16">SUM(E29:E32)</f>
        <v>8475133.9000000004</v>
      </c>
      <c r="F28" s="14"/>
      <c r="G28" s="14">
        <f t="shared" ref="G28" si="17">SUM(G29:G32)</f>
        <v>6860512.4799999995</v>
      </c>
      <c r="H28" s="34"/>
      <c r="I28" s="34"/>
      <c r="J28" s="74"/>
      <c r="K28" s="74"/>
      <c r="L28" s="74"/>
      <c r="M28" s="74"/>
      <c r="N28" s="74"/>
      <c r="O28" s="74"/>
      <c r="P28" s="74"/>
      <c r="Q28" s="74"/>
      <c r="R28" s="34"/>
      <c r="S28" s="33">
        <f t="shared" si="3"/>
        <v>0</v>
      </c>
      <c r="T28" s="33">
        <f t="shared" si="4"/>
        <v>0</v>
      </c>
    </row>
    <row r="29" spans="1:20" ht="14.4">
      <c r="A29" s="8" t="s">
        <v>11</v>
      </c>
      <c r="B29" s="8"/>
      <c r="C29" s="6" t="s">
        <v>133</v>
      </c>
      <c r="D29" s="8"/>
      <c r="E29" s="16">
        <v>7652332.5</v>
      </c>
      <c r="F29" s="15"/>
      <c r="G29" s="16">
        <v>5849457.04</v>
      </c>
      <c r="H29" s="34"/>
      <c r="I29" s="34">
        <f t="shared" ref="I29:I38" si="18">E29-G29</f>
        <v>1802875.46</v>
      </c>
      <c r="J29" s="74"/>
      <c r="K29" s="74">
        <v>-173598.05</v>
      </c>
      <c r="L29" s="74"/>
      <c r="M29" s="74"/>
      <c r="N29" s="76">
        <v>-139621.93</v>
      </c>
      <c r="O29" s="74"/>
      <c r="P29" s="74"/>
      <c r="Q29" s="76">
        <v>-1836851.58</v>
      </c>
      <c r="R29" s="34"/>
      <c r="S29" s="33">
        <f t="shared" si="3"/>
        <v>-1802875.46</v>
      </c>
      <c r="T29" s="33">
        <f t="shared" si="4"/>
        <v>0</v>
      </c>
    </row>
    <row r="30" spans="1:20" ht="14.4">
      <c r="A30" s="8" t="s">
        <v>12</v>
      </c>
      <c r="B30" s="8"/>
      <c r="C30" s="9"/>
      <c r="D30" s="8"/>
      <c r="E30" s="16"/>
      <c r="F30" s="15"/>
      <c r="G30" s="16">
        <v>0</v>
      </c>
      <c r="H30" s="34"/>
      <c r="I30" s="34">
        <f t="shared" si="18"/>
        <v>0</v>
      </c>
      <c r="J30" s="74"/>
      <c r="K30" s="74"/>
      <c r="L30" s="74"/>
      <c r="M30" s="74"/>
      <c r="N30" s="74"/>
      <c r="O30" s="74"/>
      <c r="P30" s="74"/>
      <c r="Q30" s="74"/>
      <c r="R30" s="34"/>
      <c r="S30" s="33">
        <f t="shared" si="3"/>
        <v>0</v>
      </c>
      <c r="T30" s="33">
        <f t="shared" si="4"/>
        <v>0</v>
      </c>
    </row>
    <row r="31" spans="1:20" ht="14.4">
      <c r="A31" s="8" t="s">
        <v>13</v>
      </c>
      <c r="B31" s="8"/>
      <c r="C31" s="9"/>
      <c r="D31" s="8"/>
      <c r="E31" s="16">
        <v>-765</v>
      </c>
      <c r="F31" s="15"/>
      <c r="G31" s="16">
        <v>155277.64000000001</v>
      </c>
      <c r="H31" s="34"/>
      <c r="I31" s="34">
        <f t="shared" si="18"/>
        <v>-156042.64000000001</v>
      </c>
      <c r="J31" s="74">
        <v>-79054.460000000006</v>
      </c>
      <c r="K31" s="74">
        <v>-3533.37</v>
      </c>
      <c r="L31" s="74"/>
      <c r="M31" s="74"/>
      <c r="N31" s="74"/>
      <c r="O31" s="74"/>
      <c r="P31" s="76">
        <v>73454.81</v>
      </c>
      <c r="Q31" s="74"/>
      <c r="R31" s="34"/>
      <c r="S31" s="33">
        <f t="shared" si="3"/>
        <v>156042.64000000001</v>
      </c>
      <c r="T31" s="33">
        <f t="shared" si="4"/>
        <v>0</v>
      </c>
    </row>
    <row r="32" spans="1:20" ht="14.4">
      <c r="A32" s="8" t="s">
        <v>14</v>
      </c>
      <c r="B32" s="8"/>
      <c r="C32" s="6" t="s">
        <v>133</v>
      </c>
      <c r="D32" s="8"/>
      <c r="E32" s="16">
        <v>823566.4</v>
      </c>
      <c r="F32" s="15"/>
      <c r="G32" s="16">
        <v>855777.8</v>
      </c>
      <c r="H32" s="34"/>
      <c r="I32" s="34">
        <f t="shared" si="18"/>
        <v>-32211.400000000023</v>
      </c>
      <c r="J32" s="74"/>
      <c r="K32" s="74">
        <v>-229.95</v>
      </c>
      <c r="L32" s="74"/>
      <c r="M32" s="74"/>
      <c r="N32" s="74"/>
      <c r="O32" s="74"/>
      <c r="P32" s="74"/>
      <c r="Q32" s="76">
        <v>31981.45</v>
      </c>
      <c r="R32" s="34"/>
      <c r="S32" s="33">
        <f t="shared" si="3"/>
        <v>32211.4</v>
      </c>
      <c r="T32" s="33">
        <f t="shared" si="4"/>
        <v>0</v>
      </c>
    </row>
    <row r="33" spans="1:21" ht="14.4">
      <c r="A33" s="8"/>
      <c r="B33" s="8"/>
      <c r="C33" s="9"/>
      <c r="D33" s="8"/>
      <c r="E33" s="10"/>
      <c r="F33" s="15"/>
      <c r="G33" s="10"/>
      <c r="H33" s="34"/>
      <c r="I33" s="34"/>
      <c r="J33" s="74"/>
      <c r="K33" s="74"/>
      <c r="L33" s="74"/>
      <c r="M33" s="74"/>
      <c r="N33" s="74"/>
      <c r="O33" s="74"/>
      <c r="P33" s="74"/>
      <c r="Q33" s="74"/>
      <c r="R33" s="34"/>
      <c r="S33" s="33">
        <f t="shared" si="3"/>
        <v>0</v>
      </c>
      <c r="T33" s="33">
        <f t="shared" si="4"/>
        <v>0</v>
      </c>
    </row>
    <row r="34" spans="1:21" ht="14.4">
      <c r="A34" s="5" t="s">
        <v>102</v>
      </c>
      <c r="B34" s="5"/>
      <c r="C34" s="6" t="s">
        <v>133</v>
      </c>
      <c r="D34" s="8"/>
      <c r="E34" s="14">
        <v>6081095.54</v>
      </c>
      <c r="F34" s="14"/>
      <c r="G34" s="14">
        <v>5240522.34</v>
      </c>
      <c r="H34" s="34"/>
      <c r="I34" s="34">
        <f t="shared" si="18"/>
        <v>840573.20000000019</v>
      </c>
      <c r="J34" s="74"/>
      <c r="K34" s="74"/>
      <c r="L34" s="74"/>
      <c r="M34" s="74"/>
      <c r="N34" s="74"/>
      <c r="O34" s="76">
        <v>-840573.2</v>
      </c>
      <c r="P34" s="74"/>
      <c r="Q34" s="74"/>
      <c r="R34" s="34"/>
      <c r="S34" s="33">
        <f t="shared" si="3"/>
        <v>-840573.2</v>
      </c>
      <c r="T34" s="33">
        <f t="shared" si="4"/>
        <v>0</v>
      </c>
    </row>
    <row r="35" spans="1:21" ht="14.4">
      <c r="A35" s="5"/>
      <c r="B35" s="5"/>
      <c r="C35" s="6"/>
      <c r="D35" s="8"/>
      <c r="E35" s="10"/>
      <c r="F35" s="7"/>
      <c r="G35" s="10"/>
      <c r="H35" s="34"/>
      <c r="I35" s="34"/>
      <c r="J35" s="74"/>
      <c r="K35" s="74"/>
      <c r="L35" s="74"/>
      <c r="M35" s="74"/>
      <c r="N35" s="74"/>
      <c r="O35" s="74"/>
      <c r="P35" s="74"/>
      <c r="Q35" s="74"/>
      <c r="R35" s="34"/>
      <c r="S35" s="33">
        <f t="shared" si="3"/>
        <v>0</v>
      </c>
      <c r="T35" s="33">
        <f t="shared" si="4"/>
        <v>0</v>
      </c>
    </row>
    <row r="36" spans="1:21" ht="14.4">
      <c r="A36" s="5" t="s">
        <v>103</v>
      </c>
      <c r="B36" s="5"/>
      <c r="C36" s="6"/>
      <c r="D36" s="8"/>
      <c r="E36" s="14">
        <v>89963.03</v>
      </c>
      <c r="F36" s="15"/>
      <c r="G36" s="14">
        <v>102710.12</v>
      </c>
      <c r="H36" s="34"/>
      <c r="I36" s="34">
        <f t="shared" si="18"/>
        <v>-12747.089999999997</v>
      </c>
      <c r="J36" s="74"/>
      <c r="K36" s="74"/>
      <c r="L36" s="74"/>
      <c r="M36" s="74"/>
      <c r="N36" s="74"/>
      <c r="O36" s="74"/>
      <c r="P36" s="74"/>
      <c r="Q36" s="76">
        <v>12747.09</v>
      </c>
      <c r="R36" s="34"/>
      <c r="S36" s="33">
        <f t="shared" si="3"/>
        <v>12747.09</v>
      </c>
      <c r="T36" s="33">
        <f t="shared" si="4"/>
        <v>0</v>
      </c>
    </row>
    <row r="37" spans="1:21" ht="14.4">
      <c r="A37" s="5"/>
      <c r="B37" s="5"/>
      <c r="C37" s="6"/>
      <c r="D37" s="8"/>
      <c r="E37" s="10"/>
      <c r="F37" s="7"/>
      <c r="G37" s="10"/>
      <c r="H37" s="34"/>
      <c r="I37" s="34"/>
      <c r="J37" s="74"/>
      <c r="K37" s="74"/>
      <c r="L37" s="74"/>
      <c r="M37" s="74"/>
      <c r="N37" s="74"/>
      <c r="O37" s="74"/>
      <c r="P37" s="74"/>
      <c r="Q37" s="74"/>
      <c r="R37" s="34"/>
      <c r="S37" s="33">
        <f t="shared" si="3"/>
        <v>0</v>
      </c>
      <c r="T37" s="33">
        <f t="shared" si="4"/>
        <v>0</v>
      </c>
    </row>
    <row r="38" spans="1:21" ht="14.4">
      <c r="A38" s="5" t="s">
        <v>104</v>
      </c>
      <c r="B38" s="5"/>
      <c r="C38" s="6"/>
      <c r="D38" s="8"/>
      <c r="E38" s="14">
        <v>18737999.07</v>
      </c>
      <c r="F38" s="15"/>
      <c r="G38" s="14">
        <v>16728099.24</v>
      </c>
      <c r="H38" s="34"/>
      <c r="I38" s="34">
        <f t="shared" si="18"/>
        <v>2009899.83</v>
      </c>
      <c r="J38" s="74"/>
      <c r="K38" s="74">
        <v>0</v>
      </c>
      <c r="L38" s="74"/>
      <c r="M38" s="74"/>
      <c r="N38" s="74"/>
      <c r="O38" s="74"/>
      <c r="P38" s="74"/>
      <c r="Q38" s="74"/>
      <c r="R38" s="34"/>
      <c r="S38" s="33">
        <f t="shared" si="3"/>
        <v>0</v>
      </c>
      <c r="T38" s="33">
        <f t="shared" si="4"/>
        <v>2009899.83</v>
      </c>
    </row>
    <row r="39" spans="1:21" ht="14.4">
      <c r="A39" s="8"/>
      <c r="B39" s="8"/>
      <c r="C39" s="9"/>
      <c r="D39" s="8"/>
      <c r="E39" s="10"/>
      <c r="F39" s="15"/>
      <c r="G39" s="10"/>
      <c r="H39" s="34"/>
      <c r="I39" s="34"/>
      <c r="J39" s="74"/>
      <c r="K39" s="74"/>
      <c r="L39" s="74"/>
      <c r="M39" s="74"/>
      <c r="N39" s="74"/>
      <c r="O39" s="74"/>
      <c r="P39" s="74"/>
      <c r="Q39" s="74"/>
      <c r="R39" s="34"/>
      <c r="S39" s="33">
        <f t="shared" si="3"/>
        <v>0</v>
      </c>
      <c r="T39" s="33">
        <f t="shared" si="4"/>
        <v>0</v>
      </c>
      <c r="U39" s="34">
        <f>G39+K39+L39+M39</f>
        <v>0</v>
      </c>
    </row>
    <row r="40" spans="1:21" ht="14.4">
      <c r="A40" s="5" t="s">
        <v>15</v>
      </c>
      <c r="B40" s="5"/>
      <c r="C40" s="6"/>
      <c r="D40" s="5"/>
      <c r="E40" s="14">
        <f t="shared" ref="E40" si="19">E4+E24</f>
        <v>78654985.090000004</v>
      </c>
      <c r="F40" s="14"/>
      <c r="G40" s="14">
        <f t="shared" ref="G40" si="20">G4+G24</f>
        <v>73385429.310000002</v>
      </c>
      <c r="H40" s="34"/>
      <c r="I40" s="34"/>
      <c r="J40" s="74"/>
      <c r="K40" s="74"/>
      <c r="L40" s="74"/>
      <c r="M40" s="74"/>
      <c r="N40" s="74"/>
      <c r="O40" s="74"/>
      <c r="P40" s="74"/>
      <c r="Q40" s="74"/>
      <c r="R40" s="34"/>
      <c r="S40" s="33">
        <f t="shared" si="3"/>
        <v>0</v>
      </c>
      <c r="T40" s="33">
        <f t="shared" si="4"/>
        <v>0</v>
      </c>
    </row>
    <row r="41" spans="1:21" ht="14.4">
      <c r="A41" s="9" t="s">
        <v>132</v>
      </c>
      <c r="B41" s="8"/>
      <c r="C41" s="9"/>
      <c r="D41" s="8"/>
      <c r="E41" s="10"/>
      <c r="F41" s="15"/>
      <c r="G41" s="10"/>
      <c r="H41" s="34"/>
      <c r="I41" s="34"/>
      <c r="J41" s="74"/>
      <c r="K41" s="74"/>
      <c r="L41" s="74"/>
      <c r="M41" s="74"/>
      <c r="N41" s="74"/>
      <c r="O41" s="74"/>
      <c r="P41" s="74"/>
      <c r="Q41" s="74"/>
      <c r="R41" s="34"/>
      <c r="S41" s="33">
        <f t="shared" ref="S41" si="21">N41+O41+P41+Q41-J41-K41-L41-M41</f>
        <v>0</v>
      </c>
      <c r="T41" s="33">
        <f t="shared" ref="T41" si="22">I41+S41</f>
        <v>0</v>
      </c>
    </row>
    <row r="42" spans="1:21" ht="14.4">
      <c r="A42" s="8"/>
      <c r="B42" s="8"/>
      <c r="C42" s="9"/>
      <c r="D42" s="8"/>
      <c r="E42" s="10"/>
      <c r="F42" s="15"/>
      <c r="G42" s="10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3"/>
      <c r="T42" s="33"/>
    </row>
    <row r="43" spans="1:21" ht="14.4">
      <c r="A43" s="5" t="s">
        <v>15</v>
      </c>
      <c r="B43" s="5"/>
      <c r="C43" s="6"/>
      <c r="D43" s="5"/>
      <c r="E43" s="14">
        <f>E40+E41</f>
        <v>78654985.090000004</v>
      </c>
      <c r="F43" s="14"/>
      <c r="G43" s="14">
        <f>G40+G41</f>
        <v>73385429.310000002</v>
      </c>
      <c r="H43" s="34"/>
      <c r="I43" s="34">
        <f>SUM(I4:I39)</f>
        <v>5269555.7800000012</v>
      </c>
      <c r="J43" s="34">
        <f>SUM(J4:J39)</f>
        <v>6332.6399999999558</v>
      </c>
      <c r="K43" s="34">
        <f>SUM(K4:K41)</f>
        <v>-278293.25</v>
      </c>
      <c r="L43" s="34">
        <f t="shared" ref="L43:M43" si="23">SUM(L4:L39)</f>
        <v>0</v>
      </c>
      <c r="M43" s="34">
        <f t="shared" si="23"/>
        <v>0</v>
      </c>
      <c r="N43" s="34"/>
      <c r="O43" s="34"/>
      <c r="P43" s="34"/>
      <c r="Q43" s="34"/>
      <c r="R43" s="34"/>
      <c r="S43" s="33">
        <f t="shared" ref="S43" si="24">N43+O43+P43+Q43-J43-K43</f>
        <v>271960.61000000004</v>
      </c>
      <c r="T43" s="33">
        <f t="shared" si="4"/>
        <v>5541516.3900000015</v>
      </c>
    </row>
    <row r="44" spans="1:21">
      <c r="G44" s="67"/>
      <c r="I44" s="34"/>
      <c r="J44" s="34"/>
      <c r="K44" s="34"/>
      <c r="L44" s="34"/>
      <c r="M44" s="34"/>
      <c r="N44" s="34"/>
      <c r="O44" s="34"/>
      <c r="P44" s="34"/>
      <c r="Q44" s="34"/>
    </row>
    <row r="45" spans="1:21" ht="28.2" thickBot="1">
      <c r="A45" s="1" t="s">
        <v>16</v>
      </c>
      <c r="B45" s="73"/>
      <c r="C45" s="27" t="s">
        <v>62</v>
      </c>
      <c r="D45" s="73"/>
      <c r="E45" s="65">
        <v>2021</v>
      </c>
      <c r="F45" s="4"/>
      <c r="G45" s="65">
        <v>2020</v>
      </c>
      <c r="I45" s="30" t="s">
        <v>114</v>
      </c>
      <c r="J45" s="30" t="s">
        <v>115</v>
      </c>
      <c r="K45" s="29" t="s">
        <v>136</v>
      </c>
      <c r="L45" s="32" t="s">
        <v>130</v>
      </c>
      <c r="M45" s="32" t="s">
        <v>131</v>
      </c>
      <c r="N45" s="30" t="s">
        <v>116</v>
      </c>
      <c r="O45" s="32" t="s">
        <v>117</v>
      </c>
      <c r="P45" s="32" t="s">
        <v>118</v>
      </c>
      <c r="Q45" s="30" t="s">
        <v>119</v>
      </c>
      <c r="R45" s="31"/>
      <c r="S45" s="28" t="s">
        <v>122</v>
      </c>
      <c r="T45" s="30" t="s">
        <v>123</v>
      </c>
    </row>
    <row r="46" spans="1:21" ht="14.4">
      <c r="A46" s="8"/>
      <c r="B46" s="8"/>
      <c r="C46" s="9"/>
      <c r="D46" s="8"/>
      <c r="E46" s="8"/>
      <c r="F46" s="8"/>
      <c r="G46" s="8"/>
      <c r="I46" s="34"/>
      <c r="J46" s="34"/>
      <c r="K46" s="34"/>
      <c r="L46" s="34"/>
      <c r="M46" s="34"/>
      <c r="N46" s="34"/>
      <c r="O46" s="34"/>
      <c r="P46" s="34"/>
      <c r="Q46" s="34"/>
    </row>
    <row r="47" spans="1:21" ht="14.4">
      <c r="A47" s="17" t="s">
        <v>17</v>
      </c>
      <c r="B47" s="17"/>
      <c r="C47" s="18"/>
      <c r="D47" s="8"/>
      <c r="E47" s="22">
        <f t="shared" ref="E47" si="25">E49+E68+E74+E78</f>
        <v>15947270.299999997</v>
      </c>
      <c r="F47" s="22"/>
      <c r="G47" s="22">
        <f t="shared" ref="G47" si="26">G49+G68+G74+G78</f>
        <v>15490088.859999999</v>
      </c>
      <c r="H47" s="34"/>
      <c r="I47" s="34"/>
      <c r="J47" s="74"/>
      <c r="K47" s="74"/>
      <c r="L47" s="74"/>
      <c r="M47" s="74"/>
      <c r="N47" s="74"/>
      <c r="O47" s="74"/>
      <c r="P47" s="74"/>
      <c r="Q47" s="74"/>
      <c r="R47" s="34"/>
      <c r="S47" s="33">
        <f>N47+O47+P47+Q47+J47+K47+L47+M47</f>
        <v>0</v>
      </c>
      <c r="T47" s="33">
        <f t="shared" ref="T47" si="27">I47-S47</f>
        <v>0</v>
      </c>
    </row>
    <row r="48" spans="1:21" ht="14.4">
      <c r="A48" s="17"/>
      <c r="B48" s="17"/>
      <c r="C48" s="18"/>
      <c r="D48" s="8"/>
      <c r="E48" s="15"/>
      <c r="F48" s="15"/>
      <c r="G48" s="15"/>
      <c r="H48" s="34"/>
      <c r="I48" s="34"/>
      <c r="J48" s="74"/>
      <c r="K48" s="74"/>
      <c r="L48" s="74"/>
      <c r="M48" s="74"/>
      <c r="N48" s="74"/>
      <c r="O48" s="74"/>
      <c r="P48" s="74"/>
      <c r="Q48" s="74"/>
      <c r="R48" s="34"/>
      <c r="S48" s="33">
        <f t="shared" ref="S48:S106" si="28">N48+O48+P48+Q48+J48+K48+L48+M48</f>
        <v>0</v>
      </c>
      <c r="T48" s="33">
        <f t="shared" ref="T48:T108" si="29">I48-S48</f>
        <v>0</v>
      </c>
    </row>
    <row r="49" spans="1:22" ht="14.4">
      <c r="A49" s="17" t="s">
        <v>18</v>
      </c>
      <c r="B49" s="17"/>
      <c r="C49" s="18"/>
      <c r="D49" s="17"/>
      <c r="E49" s="22">
        <f t="shared" ref="E49" si="30">E51+E53+E55+E60+E62+E64+E66</f>
        <v>15276343.939999998</v>
      </c>
      <c r="F49" s="22"/>
      <c r="G49" s="22">
        <f t="shared" ref="G49" si="31">G51+G53+G55+G60+G62+G64+G66</f>
        <v>14894216.529999999</v>
      </c>
      <c r="H49" s="34"/>
      <c r="I49" s="34"/>
      <c r="J49" s="74"/>
      <c r="K49" s="74"/>
      <c r="L49" s="74"/>
      <c r="M49" s="74"/>
      <c r="N49" s="74"/>
      <c r="O49" s="74"/>
      <c r="P49" s="74"/>
      <c r="Q49" s="74"/>
      <c r="R49" s="34"/>
      <c r="S49" s="33">
        <f t="shared" si="28"/>
        <v>0</v>
      </c>
      <c r="T49" s="33">
        <f t="shared" si="29"/>
        <v>0</v>
      </c>
    </row>
    <row r="50" spans="1:22" ht="14.4">
      <c r="A50" s="17"/>
      <c r="B50" s="17"/>
      <c r="C50" s="18"/>
      <c r="D50" s="17"/>
      <c r="E50" s="22"/>
      <c r="F50" s="19"/>
      <c r="G50" s="22"/>
      <c r="H50" s="34"/>
      <c r="I50" s="34"/>
      <c r="J50" s="74"/>
      <c r="K50" s="74"/>
      <c r="L50" s="74"/>
      <c r="M50" s="74"/>
      <c r="N50" s="74"/>
      <c r="O50" s="74"/>
      <c r="P50" s="74"/>
      <c r="Q50" s="74"/>
      <c r="R50" s="34"/>
      <c r="S50" s="33">
        <f t="shared" si="28"/>
        <v>0</v>
      </c>
      <c r="T50" s="33">
        <f t="shared" si="29"/>
        <v>0</v>
      </c>
    </row>
    <row r="51" spans="1:22" ht="14.4">
      <c r="A51" s="17" t="s">
        <v>19</v>
      </c>
      <c r="B51" s="17"/>
      <c r="C51" s="18"/>
      <c r="D51" s="17"/>
      <c r="E51" s="22">
        <v>1233026.8</v>
      </c>
      <c r="F51" s="7"/>
      <c r="G51" s="22">
        <v>1233026.8</v>
      </c>
      <c r="H51" s="34"/>
      <c r="I51" s="34">
        <f t="shared" ref="I51:I106" si="32">E51-G51</f>
        <v>0</v>
      </c>
      <c r="J51" s="74"/>
      <c r="K51" s="74"/>
      <c r="L51" s="74"/>
      <c r="M51" s="74"/>
      <c r="N51" s="74"/>
      <c r="O51" s="74"/>
      <c r="P51" s="74"/>
      <c r="Q51" s="74"/>
      <c r="R51" s="34"/>
      <c r="S51" s="33">
        <f t="shared" si="28"/>
        <v>0</v>
      </c>
      <c r="T51" s="33">
        <f t="shared" si="29"/>
        <v>0</v>
      </c>
    </row>
    <row r="52" spans="1:22" ht="14.4">
      <c r="A52" s="17"/>
      <c r="B52" s="17"/>
      <c r="C52" s="18"/>
      <c r="D52" s="17"/>
      <c r="E52" s="22"/>
      <c r="F52" s="15"/>
      <c r="G52" s="22"/>
      <c r="H52" s="34"/>
      <c r="I52" s="34"/>
      <c r="J52" s="74"/>
      <c r="K52" s="74"/>
      <c r="L52" s="74"/>
      <c r="M52" s="74"/>
      <c r="N52" s="74"/>
      <c r="O52" s="74"/>
      <c r="P52" s="74"/>
      <c r="Q52" s="74"/>
      <c r="R52" s="34"/>
      <c r="S52" s="33">
        <f t="shared" si="28"/>
        <v>0</v>
      </c>
      <c r="T52" s="33">
        <f t="shared" si="29"/>
        <v>0</v>
      </c>
    </row>
    <row r="53" spans="1:22" ht="14.4">
      <c r="A53" s="17" t="s">
        <v>20</v>
      </c>
      <c r="B53" s="17"/>
      <c r="C53" s="18"/>
      <c r="D53" s="17"/>
      <c r="E53" s="22">
        <v>4637680.6399999997</v>
      </c>
      <c r="F53" s="7"/>
      <c r="G53" s="22">
        <v>4637680.6399999997</v>
      </c>
      <c r="H53" s="34"/>
      <c r="I53" s="34">
        <f t="shared" si="32"/>
        <v>0</v>
      </c>
      <c r="J53" s="74"/>
      <c r="K53" s="74"/>
      <c r="L53" s="74"/>
      <c r="M53" s="74"/>
      <c r="N53" s="74"/>
      <c r="O53" s="74"/>
      <c r="P53" s="74"/>
      <c r="Q53" s="74"/>
      <c r="R53" s="34"/>
      <c r="S53" s="33">
        <f t="shared" si="28"/>
        <v>0</v>
      </c>
      <c r="T53" s="33">
        <f t="shared" si="29"/>
        <v>0</v>
      </c>
    </row>
    <row r="54" spans="1:22" ht="14.4">
      <c r="A54" s="17"/>
      <c r="B54" s="17"/>
      <c r="C54" s="18"/>
      <c r="D54" s="17"/>
      <c r="E54" s="22"/>
      <c r="F54" s="15"/>
      <c r="G54" s="22"/>
      <c r="H54" s="34"/>
      <c r="I54" s="34"/>
      <c r="J54" s="74"/>
      <c r="K54" s="74"/>
      <c r="L54" s="74"/>
      <c r="M54" s="74"/>
      <c r="N54" s="74"/>
      <c r="O54" s="74"/>
      <c r="P54" s="74"/>
      <c r="Q54" s="74"/>
      <c r="R54" s="34"/>
      <c r="S54" s="33">
        <f t="shared" si="28"/>
        <v>0</v>
      </c>
      <c r="T54" s="33">
        <f t="shared" si="29"/>
        <v>0</v>
      </c>
    </row>
    <row r="55" spans="1:22" ht="14.4">
      <c r="A55" s="17" t="s">
        <v>21</v>
      </c>
      <c r="B55" s="17"/>
      <c r="C55" s="18"/>
      <c r="D55" s="17"/>
      <c r="E55" s="22">
        <f>+SUM(E56:E58)</f>
        <v>6079174.21</v>
      </c>
      <c r="F55" s="19"/>
      <c r="G55" s="22">
        <f>+SUM(G56:G58)</f>
        <v>6163898.0200000005</v>
      </c>
      <c r="H55" s="34"/>
      <c r="I55" s="34"/>
      <c r="J55" s="74"/>
      <c r="K55" s="74"/>
      <c r="L55" s="74"/>
      <c r="M55" s="74"/>
      <c r="N55" s="74"/>
      <c r="O55" s="74"/>
      <c r="P55" s="74"/>
      <c r="Q55" s="74"/>
      <c r="R55" s="34"/>
      <c r="S55" s="33">
        <f t="shared" si="28"/>
        <v>0</v>
      </c>
      <c r="T55" s="33">
        <f t="shared" si="29"/>
        <v>0</v>
      </c>
    </row>
    <row r="56" spans="1:22" ht="14.4">
      <c r="A56" s="20" t="s">
        <v>22</v>
      </c>
      <c r="B56" s="20"/>
      <c r="C56" s="70"/>
      <c r="D56" s="20"/>
      <c r="E56" s="23">
        <v>5832568.8300000001</v>
      </c>
      <c r="F56" s="15"/>
      <c r="G56" s="23">
        <v>5941603.7400000002</v>
      </c>
      <c r="H56" s="34"/>
      <c r="I56" s="34">
        <f t="shared" si="32"/>
        <v>-109034.91000000015</v>
      </c>
      <c r="J56" s="74">
        <v>-109034.91</v>
      </c>
      <c r="K56" s="74"/>
      <c r="L56" s="74"/>
      <c r="M56" s="74"/>
      <c r="N56" s="74"/>
      <c r="O56" s="74"/>
      <c r="P56" s="74"/>
      <c r="Q56" s="74"/>
      <c r="R56" s="34"/>
      <c r="S56" s="33">
        <f t="shared" si="28"/>
        <v>-109034.91</v>
      </c>
      <c r="T56" s="33">
        <f t="shared" si="29"/>
        <v>-1.4551915228366852E-10</v>
      </c>
      <c r="U56" s="34">
        <v>-180436.11000000182</v>
      </c>
    </row>
    <row r="57" spans="1:22" ht="14.4">
      <c r="A57" s="20" t="s">
        <v>23</v>
      </c>
      <c r="B57" s="20"/>
      <c r="C57" s="70"/>
      <c r="D57" s="20"/>
      <c r="E57" s="23">
        <v>246605.38</v>
      </c>
      <c r="F57" s="15"/>
      <c r="G57" s="23">
        <v>246649.69</v>
      </c>
      <c r="H57" s="34"/>
      <c r="I57" s="34">
        <f t="shared" si="32"/>
        <v>-44.309999999997672</v>
      </c>
      <c r="J57" s="74">
        <v>-44.31</v>
      </c>
      <c r="K57" s="74"/>
      <c r="L57" s="74"/>
      <c r="M57" s="74"/>
      <c r="N57" s="74"/>
      <c r="O57" s="74"/>
      <c r="P57" s="74"/>
      <c r="Q57" s="74"/>
      <c r="R57" s="34"/>
      <c r="S57" s="33">
        <f t="shared" si="28"/>
        <v>-44.31</v>
      </c>
      <c r="T57" s="33">
        <f t="shared" si="29"/>
        <v>2.3305801732931286E-12</v>
      </c>
    </row>
    <row r="58" spans="1:22" ht="14.4">
      <c r="A58" s="20" t="s">
        <v>24</v>
      </c>
      <c r="B58" s="20"/>
      <c r="C58" s="70"/>
      <c r="D58" s="20"/>
      <c r="E58" s="23"/>
      <c r="F58" s="15"/>
      <c r="G58" s="23">
        <v>-24355.41</v>
      </c>
      <c r="H58" s="34"/>
      <c r="I58" s="34">
        <f t="shared" si="32"/>
        <v>24355.41</v>
      </c>
      <c r="J58" s="74">
        <v>24355.41</v>
      </c>
      <c r="K58" s="74"/>
      <c r="L58" s="74"/>
      <c r="M58" s="74"/>
      <c r="N58" s="74"/>
      <c r="O58" s="74"/>
      <c r="P58" s="74"/>
      <c r="Q58" s="74"/>
      <c r="R58" s="34"/>
      <c r="S58" s="33">
        <f t="shared" si="28"/>
        <v>24355.41</v>
      </c>
      <c r="T58" s="33">
        <f t="shared" si="29"/>
        <v>0</v>
      </c>
    </row>
    <row r="59" spans="1:22" ht="14.4">
      <c r="A59" s="20"/>
      <c r="B59" s="20"/>
      <c r="C59" s="70"/>
      <c r="D59" s="20"/>
      <c r="E59" s="23"/>
      <c r="F59" s="15"/>
      <c r="G59" s="23"/>
      <c r="H59" s="34"/>
      <c r="I59" s="34"/>
      <c r="J59" s="74"/>
      <c r="K59" s="74"/>
      <c r="L59" s="74"/>
      <c r="M59" s="74"/>
      <c r="N59" s="74"/>
      <c r="O59" s="74"/>
      <c r="P59" s="74"/>
      <c r="Q59" s="74"/>
      <c r="R59" s="34"/>
      <c r="S59" s="33">
        <f t="shared" si="28"/>
        <v>0</v>
      </c>
      <c r="T59" s="33">
        <f t="shared" si="29"/>
        <v>0</v>
      </c>
    </row>
    <row r="60" spans="1:22" ht="14.4">
      <c r="A60" s="17" t="s">
        <v>25</v>
      </c>
      <c r="B60" s="17"/>
      <c r="C60" s="18"/>
      <c r="D60" s="20"/>
      <c r="E60" s="22">
        <v>4020219.02</v>
      </c>
      <c r="F60" s="7"/>
      <c r="G60" s="22">
        <v>3952188.2</v>
      </c>
      <c r="H60" s="34"/>
      <c r="I60" s="34">
        <f t="shared" si="32"/>
        <v>68030.819999999832</v>
      </c>
      <c r="J60" s="74">
        <v>90636.6</v>
      </c>
      <c r="K60" s="74">
        <v>-22605.78</v>
      </c>
      <c r="L60" s="74"/>
      <c r="M60" s="74"/>
      <c r="N60" s="74"/>
      <c r="O60" s="74"/>
      <c r="P60" s="74"/>
      <c r="Q60" s="74"/>
      <c r="R60" s="34"/>
      <c r="S60" s="33">
        <f t="shared" si="28"/>
        <v>68030.820000000007</v>
      </c>
      <c r="T60" s="33">
        <f t="shared" si="29"/>
        <v>-1.7462298274040222E-10</v>
      </c>
    </row>
    <row r="61" spans="1:22" ht="14.4">
      <c r="A61" s="17"/>
      <c r="B61" s="17"/>
      <c r="C61" s="18"/>
      <c r="D61" s="20"/>
      <c r="E61" s="22"/>
      <c r="F61" s="7"/>
      <c r="G61" s="22"/>
      <c r="H61" s="34"/>
      <c r="I61" s="34"/>
      <c r="J61" s="74"/>
      <c r="K61" s="74"/>
      <c r="L61" s="74"/>
      <c r="M61" s="74"/>
      <c r="N61" s="74"/>
      <c r="O61" s="74"/>
      <c r="P61" s="74"/>
      <c r="Q61" s="74"/>
      <c r="R61" s="34"/>
      <c r="S61" s="33">
        <f t="shared" si="28"/>
        <v>0</v>
      </c>
      <c r="T61" s="33">
        <f t="shared" si="29"/>
        <v>0</v>
      </c>
    </row>
    <row r="62" spans="1:22" ht="28.8">
      <c r="A62" s="17" t="s">
        <v>106</v>
      </c>
      <c r="B62" s="17"/>
      <c r="C62" s="18"/>
      <c r="D62" s="20"/>
      <c r="E62" s="22">
        <v>-1262258.98</v>
      </c>
      <c r="F62" s="7"/>
      <c r="G62" s="22">
        <v>-1545758.75</v>
      </c>
      <c r="H62" s="34"/>
      <c r="I62" s="34">
        <f t="shared" si="32"/>
        <v>283499.77</v>
      </c>
      <c r="J62" s="74"/>
      <c r="K62" s="74"/>
      <c r="L62" s="74"/>
      <c r="M62" s="74"/>
      <c r="N62" s="76">
        <v>387848.32</v>
      </c>
      <c r="O62" s="76">
        <v>-153649.62</v>
      </c>
      <c r="P62" s="76">
        <v>49301.07</v>
      </c>
      <c r="Q62" s="74"/>
      <c r="R62" s="34"/>
      <c r="S62" s="33">
        <f t="shared" si="28"/>
        <v>283499.77</v>
      </c>
      <c r="T62" s="33">
        <f t="shared" si="29"/>
        <v>0</v>
      </c>
    </row>
    <row r="63" spans="1:22" ht="14.4">
      <c r="A63" s="17"/>
      <c r="B63" s="17"/>
      <c r="C63" s="18"/>
      <c r="D63" s="20"/>
      <c r="E63" s="22"/>
      <c r="F63" s="7"/>
      <c r="G63" s="22"/>
      <c r="H63" s="34"/>
      <c r="I63" s="34"/>
      <c r="J63" s="74"/>
      <c r="K63" s="74"/>
      <c r="L63" s="74"/>
      <c r="M63" s="74"/>
      <c r="N63" s="74"/>
      <c r="O63" s="74"/>
      <c r="P63" s="74"/>
      <c r="Q63" s="74"/>
      <c r="R63" s="34"/>
      <c r="S63" s="33">
        <f t="shared" si="28"/>
        <v>0</v>
      </c>
      <c r="T63" s="33">
        <f t="shared" si="29"/>
        <v>0</v>
      </c>
    </row>
    <row r="64" spans="1:22" ht="14.4">
      <c r="A64" s="17" t="s">
        <v>124</v>
      </c>
      <c r="B64" s="17"/>
      <c r="C64" s="18"/>
      <c r="D64" s="20"/>
      <c r="E64" s="22">
        <v>568502.25</v>
      </c>
      <c r="F64" s="7"/>
      <c r="G64" s="22">
        <v>453181.62</v>
      </c>
      <c r="H64" s="34"/>
      <c r="I64" s="34">
        <f t="shared" si="32"/>
        <v>115320.63</v>
      </c>
      <c r="J64" s="74">
        <f>177031.09-453181.64</f>
        <v>-276150.55000000005</v>
      </c>
      <c r="K64" s="74"/>
      <c r="L64" s="74"/>
      <c r="M64" s="74"/>
      <c r="N64" s="76">
        <v>391471.18000000174</v>
      </c>
      <c r="O64" s="74"/>
      <c r="P64" s="74"/>
      <c r="Q64" s="74"/>
      <c r="R64" s="34"/>
      <c r="S64" s="33">
        <f t="shared" si="28"/>
        <v>115320.63000000169</v>
      </c>
      <c r="T64" s="33">
        <f t="shared" si="29"/>
        <v>-1.6880221664905548E-9</v>
      </c>
      <c r="V64">
        <v>-153649.62</v>
      </c>
    </row>
    <row r="65" spans="1:22" ht="14.4">
      <c r="A65" s="17"/>
      <c r="B65" s="17"/>
      <c r="C65" s="18"/>
      <c r="D65" s="17"/>
      <c r="E65" s="22"/>
      <c r="F65" s="15"/>
      <c r="G65" s="22"/>
      <c r="H65" s="34"/>
      <c r="I65" s="34"/>
      <c r="J65" s="74"/>
      <c r="K65" s="74"/>
      <c r="L65" s="74"/>
      <c r="M65" s="74"/>
      <c r="N65" s="74"/>
      <c r="O65" s="74"/>
      <c r="P65" s="74"/>
      <c r="Q65" s="74"/>
      <c r="R65" s="34"/>
      <c r="S65" s="33">
        <f t="shared" si="28"/>
        <v>0</v>
      </c>
      <c r="T65" s="33">
        <f t="shared" si="29"/>
        <v>0</v>
      </c>
      <c r="V65">
        <v>49301.07</v>
      </c>
    </row>
    <row r="66" spans="1:22" ht="14.4">
      <c r="A66" s="17" t="s">
        <v>107</v>
      </c>
      <c r="B66" s="17"/>
      <c r="C66" s="18"/>
      <c r="D66" s="17"/>
      <c r="E66" s="22"/>
      <c r="F66" s="7"/>
      <c r="G66" s="22"/>
      <c r="H66" s="34"/>
      <c r="I66" s="34">
        <f t="shared" si="32"/>
        <v>0</v>
      </c>
      <c r="J66" s="74"/>
      <c r="K66" s="74"/>
      <c r="L66" s="74"/>
      <c r="M66" s="74"/>
      <c r="N66" s="74"/>
      <c r="O66" s="74"/>
      <c r="P66" s="74"/>
      <c r="Q66" s="74"/>
      <c r="R66" s="34"/>
      <c r="S66" s="33">
        <f t="shared" si="28"/>
        <v>0</v>
      </c>
      <c r="T66" s="33">
        <f t="shared" si="29"/>
        <v>0</v>
      </c>
    </row>
    <row r="67" spans="1:22" ht="14.4">
      <c r="A67" s="17"/>
      <c r="B67" s="17"/>
      <c r="C67" s="18"/>
      <c r="D67" s="17"/>
      <c r="E67" s="22"/>
      <c r="F67" s="15"/>
      <c r="G67" s="22"/>
      <c r="H67" s="34"/>
      <c r="I67" s="34"/>
      <c r="J67" s="74"/>
      <c r="K67" s="74"/>
      <c r="L67" s="74"/>
      <c r="M67" s="74"/>
      <c r="N67" s="74"/>
      <c r="O67" s="74"/>
      <c r="P67" s="74"/>
      <c r="Q67" s="74"/>
      <c r="R67" s="34"/>
      <c r="S67" s="33">
        <f t="shared" si="28"/>
        <v>0</v>
      </c>
      <c r="T67" s="33">
        <f t="shared" si="29"/>
        <v>0</v>
      </c>
    </row>
    <row r="68" spans="1:22" ht="14.4">
      <c r="A68" s="5" t="s">
        <v>26</v>
      </c>
      <c r="B68" s="17"/>
      <c r="C68" s="18"/>
      <c r="D68" s="17"/>
      <c r="E68" s="22">
        <f t="shared" ref="E68" si="33">SUM(E70:E72)</f>
        <v>-118583.72</v>
      </c>
      <c r="F68" s="22"/>
      <c r="G68" s="22">
        <f t="shared" ref="G68" si="34">SUM(G70:G72)</f>
        <v>-122234.41</v>
      </c>
      <c r="H68" s="34"/>
      <c r="I68" s="34"/>
      <c r="J68" s="74"/>
      <c r="K68" s="74"/>
      <c r="L68" s="74"/>
      <c r="M68" s="74"/>
      <c r="N68" s="74"/>
      <c r="O68" s="74"/>
      <c r="P68" s="74"/>
      <c r="Q68" s="74"/>
      <c r="R68" s="34"/>
      <c r="S68" s="33">
        <f t="shared" si="28"/>
        <v>0</v>
      </c>
      <c r="T68" s="33">
        <f t="shared" si="29"/>
        <v>0</v>
      </c>
    </row>
    <row r="69" spans="1:22" ht="14.4">
      <c r="A69" s="5"/>
      <c r="B69" s="17"/>
      <c r="C69" s="18"/>
      <c r="D69" s="17"/>
      <c r="E69" s="22"/>
      <c r="F69" s="15"/>
      <c r="G69" s="22"/>
      <c r="H69" s="34"/>
      <c r="I69" s="34"/>
      <c r="J69" s="74"/>
      <c r="K69" s="74"/>
      <c r="L69" s="74"/>
      <c r="M69" s="74"/>
      <c r="N69" s="74"/>
      <c r="O69" s="74"/>
      <c r="P69" s="74"/>
      <c r="Q69" s="74"/>
      <c r="R69" s="34"/>
      <c r="S69" s="33">
        <f t="shared" si="28"/>
        <v>0</v>
      </c>
      <c r="T69" s="33">
        <f t="shared" si="29"/>
        <v>0</v>
      </c>
    </row>
    <row r="70" spans="1:22" ht="14.4">
      <c r="A70" s="5" t="s">
        <v>79</v>
      </c>
      <c r="B70" s="17"/>
      <c r="C70" s="18"/>
      <c r="D70" s="20"/>
      <c r="E70" s="22">
        <v>-131031.39</v>
      </c>
      <c r="F70" s="7"/>
      <c r="G70" s="22">
        <v>-39972.199999999997</v>
      </c>
      <c r="H70" s="34"/>
      <c r="I70" s="34">
        <f t="shared" si="32"/>
        <v>-91059.19</v>
      </c>
      <c r="J70" s="74">
        <v>170192.33</v>
      </c>
      <c r="K70" s="74"/>
      <c r="L70" s="74"/>
      <c r="M70" s="74"/>
      <c r="N70" s="74"/>
      <c r="O70" s="74"/>
      <c r="P70" s="74"/>
      <c r="Q70" s="74">
        <v>-261251.52</v>
      </c>
      <c r="R70" s="34"/>
      <c r="S70" s="33">
        <f t="shared" si="28"/>
        <v>-91059.19</v>
      </c>
      <c r="T70" s="33">
        <f t="shared" si="29"/>
        <v>0</v>
      </c>
    </row>
    <row r="71" spans="1:22" ht="14.4">
      <c r="A71" s="5"/>
      <c r="B71" s="17"/>
      <c r="C71" s="18"/>
      <c r="D71" s="20"/>
      <c r="E71" s="22"/>
      <c r="F71" s="7"/>
      <c r="G71" s="22"/>
      <c r="H71" s="34"/>
      <c r="I71" s="34"/>
      <c r="J71" s="74"/>
      <c r="K71" s="74"/>
      <c r="L71" s="74"/>
      <c r="M71" s="74"/>
      <c r="N71" s="74"/>
      <c r="O71" s="74"/>
      <c r="P71" s="74"/>
      <c r="Q71" s="74"/>
      <c r="R71" s="34"/>
      <c r="S71" s="33">
        <f t="shared" si="28"/>
        <v>0</v>
      </c>
      <c r="T71" s="33">
        <f t="shared" si="29"/>
        <v>0</v>
      </c>
    </row>
    <row r="72" spans="1:22" ht="14.4">
      <c r="A72" s="5" t="s">
        <v>108</v>
      </c>
      <c r="B72" s="17"/>
      <c r="C72" s="18"/>
      <c r="D72" s="20"/>
      <c r="E72" s="22">
        <v>12447.67</v>
      </c>
      <c r="F72" s="7"/>
      <c r="G72" s="22">
        <v>-82262.210000000006</v>
      </c>
      <c r="H72" s="34"/>
      <c r="I72" s="34">
        <f t="shared" si="32"/>
        <v>94709.88</v>
      </c>
      <c r="J72" s="74">
        <v>94709.88</v>
      </c>
      <c r="K72" s="74"/>
      <c r="L72" s="74"/>
      <c r="M72" s="74"/>
      <c r="N72" s="74"/>
      <c r="O72" s="74"/>
      <c r="P72" s="74"/>
      <c r="Q72" s="74"/>
      <c r="R72" s="34"/>
      <c r="S72" s="33">
        <f t="shared" si="28"/>
        <v>94709.88</v>
      </c>
      <c r="T72" s="33">
        <f t="shared" si="29"/>
        <v>0</v>
      </c>
    </row>
    <row r="73" spans="1:22" ht="14.4">
      <c r="A73" s="8"/>
      <c r="B73" s="20"/>
      <c r="C73" s="70"/>
      <c r="D73" s="20"/>
      <c r="E73" s="21"/>
      <c r="F73" s="15"/>
      <c r="G73" s="21"/>
      <c r="H73" s="34"/>
      <c r="I73" s="34"/>
      <c r="J73" s="74"/>
      <c r="K73" s="74"/>
      <c r="L73" s="74"/>
      <c r="M73" s="74"/>
      <c r="N73" s="74"/>
      <c r="O73" s="74"/>
      <c r="P73" s="74"/>
      <c r="Q73" s="74"/>
      <c r="R73" s="34"/>
      <c r="S73" s="33">
        <f t="shared" si="28"/>
        <v>0</v>
      </c>
      <c r="T73" s="33">
        <f t="shared" si="29"/>
        <v>0</v>
      </c>
    </row>
    <row r="74" spans="1:22" ht="14.4">
      <c r="A74" s="5" t="s">
        <v>27</v>
      </c>
      <c r="B74" s="17"/>
      <c r="C74" s="18"/>
      <c r="D74" s="20"/>
      <c r="E74" s="22">
        <f>+E76</f>
        <v>80686.009999999995</v>
      </c>
      <c r="F74" s="7"/>
      <c r="G74" s="22">
        <f>+G76</f>
        <v>80686.009999999995</v>
      </c>
      <c r="H74" s="34"/>
      <c r="I74" s="34"/>
      <c r="J74" s="74"/>
      <c r="K74" s="74"/>
      <c r="L74" s="74"/>
      <c r="M74" s="74"/>
      <c r="N74" s="74"/>
      <c r="O74" s="74"/>
      <c r="P74" s="74"/>
      <c r="Q74" s="74"/>
      <c r="R74" s="34"/>
      <c r="S74" s="33">
        <f t="shared" si="28"/>
        <v>0</v>
      </c>
      <c r="T74" s="33">
        <f t="shared" si="29"/>
        <v>0</v>
      </c>
    </row>
    <row r="75" spans="1:22" ht="14.4">
      <c r="A75" s="5"/>
      <c r="B75" s="17"/>
      <c r="C75" s="18"/>
      <c r="D75" s="20"/>
      <c r="E75" s="22"/>
      <c r="F75" s="7"/>
      <c r="G75" s="22"/>
      <c r="H75" s="34"/>
      <c r="I75" s="34"/>
      <c r="J75" s="74"/>
      <c r="K75" s="74"/>
      <c r="L75" s="74"/>
      <c r="M75" s="74"/>
      <c r="N75" s="74"/>
      <c r="O75" s="74"/>
      <c r="P75" s="74"/>
      <c r="Q75" s="74"/>
      <c r="R75" s="34"/>
      <c r="S75" s="33">
        <f t="shared" si="28"/>
        <v>0</v>
      </c>
      <c r="T75" s="33">
        <f t="shared" si="29"/>
        <v>0</v>
      </c>
    </row>
    <row r="76" spans="1:22" ht="14.4">
      <c r="A76" s="5" t="s">
        <v>28</v>
      </c>
      <c r="B76" s="17"/>
      <c r="C76" s="18"/>
      <c r="D76" s="20"/>
      <c r="E76" s="22">
        <v>80686.009999999995</v>
      </c>
      <c r="F76" s="7"/>
      <c r="G76" s="22">
        <v>80686.009999999995</v>
      </c>
      <c r="H76" s="34"/>
      <c r="I76" s="34">
        <f t="shared" si="32"/>
        <v>0</v>
      </c>
      <c r="J76" s="74"/>
      <c r="K76" s="74"/>
      <c r="L76" s="74"/>
      <c r="M76" s="74"/>
      <c r="N76" s="74"/>
      <c r="O76" s="74"/>
      <c r="P76" s="74"/>
      <c r="Q76" s="74"/>
      <c r="R76" s="34"/>
      <c r="S76" s="33">
        <f t="shared" si="28"/>
        <v>0</v>
      </c>
      <c r="T76" s="33">
        <f t="shared" si="29"/>
        <v>0</v>
      </c>
    </row>
    <row r="77" spans="1:22" ht="14.4">
      <c r="A77" s="5"/>
      <c r="B77" s="17"/>
      <c r="C77" s="18"/>
      <c r="D77" s="20"/>
      <c r="E77" s="22"/>
      <c r="F77" s="7"/>
      <c r="G77" s="22"/>
      <c r="H77" s="34"/>
      <c r="I77" s="34"/>
      <c r="J77" s="74"/>
      <c r="K77" s="74"/>
      <c r="L77" s="74"/>
      <c r="M77" s="74"/>
      <c r="N77" s="74"/>
      <c r="O77" s="74"/>
      <c r="P77" s="74"/>
      <c r="Q77" s="74"/>
      <c r="R77" s="34"/>
      <c r="S77" s="33">
        <f t="shared" si="28"/>
        <v>0</v>
      </c>
      <c r="T77" s="33">
        <f t="shared" si="29"/>
        <v>0</v>
      </c>
    </row>
    <row r="78" spans="1:22" ht="14.4">
      <c r="A78" s="17" t="s">
        <v>29</v>
      </c>
      <c r="B78" s="17"/>
      <c r="C78" s="18"/>
      <c r="D78" s="20"/>
      <c r="E78" s="22">
        <f>885855.16-177031.09</f>
        <v>708824.07000000007</v>
      </c>
      <c r="F78" s="7"/>
      <c r="G78" s="22">
        <f>860961.31-223540.58</f>
        <v>637420.7300000001</v>
      </c>
      <c r="H78" s="34"/>
      <c r="I78" s="34">
        <f t="shared" si="32"/>
        <v>71403.339999999967</v>
      </c>
      <c r="J78" s="74">
        <f>-177031.09+248434.43</f>
        <v>71403.34</v>
      </c>
      <c r="K78" s="74"/>
      <c r="L78" s="74"/>
      <c r="M78" s="74"/>
      <c r="N78" s="74"/>
      <c r="O78" s="74"/>
      <c r="P78" s="74"/>
      <c r="Q78" s="74"/>
      <c r="R78" s="34"/>
      <c r="S78" s="33">
        <f t="shared" si="28"/>
        <v>71403.34</v>
      </c>
      <c r="T78" s="33">
        <f t="shared" si="29"/>
        <v>0</v>
      </c>
    </row>
    <row r="79" spans="1:22" ht="14.4">
      <c r="A79" s="20"/>
      <c r="B79" s="20"/>
      <c r="C79" s="70"/>
      <c r="D79" s="20"/>
      <c r="E79" s="23"/>
      <c r="F79" s="15"/>
      <c r="G79" s="23"/>
      <c r="H79" s="34"/>
      <c r="I79" s="34"/>
      <c r="J79" s="74"/>
      <c r="K79" s="74"/>
      <c r="L79" s="74"/>
      <c r="M79" s="74"/>
      <c r="N79" s="74"/>
      <c r="O79" s="74"/>
      <c r="P79" s="74"/>
      <c r="Q79" s="74"/>
      <c r="R79" s="34"/>
      <c r="S79" s="33">
        <f t="shared" si="28"/>
        <v>0</v>
      </c>
      <c r="T79" s="33">
        <f t="shared" si="29"/>
        <v>0</v>
      </c>
    </row>
    <row r="80" spans="1:22" ht="14.4">
      <c r="A80" s="17" t="s">
        <v>30</v>
      </c>
      <c r="B80" s="17"/>
      <c r="C80" s="18"/>
      <c r="D80" s="20"/>
      <c r="E80" s="22">
        <f t="shared" ref="E80" si="35">+E82+E89</f>
        <v>45129320.810000002</v>
      </c>
      <c r="F80" s="22"/>
      <c r="G80" s="22">
        <f t="shared" ref="G80" si="36">+G82+G89</f>
        <v>43812432.039999999</v>
      </c>
      <c r="H80" s="34"/>
      <c r="I80" s="34"/>
      <c r="J80" s="74"/>
      <c r="K80" s="74"/>
      <c r="L80" s="74"/>
      <c r="M80" s="74"/>
      <c r="N80" s="74"/>
      <c r="O80" s="74"/>
      <c r="P80" s="74"/>
      <c r="Q80" s="74"/>
      <c r="R80" s="34"/>
      <c r="S80" s="33">
        <f t="shared" si="28"/>
        <v>0</v>
      </c>
      <c r="T80" s="33">
        <f t="shared" si="29"/>
        <v>0</v>
      </c>
    </row>
    <row r="81" spans="1:21" ht="14.4">
      <c r="A81" s="5"/>
      <c r="B81" s="17"/>
      <c r="C81" s="18"/>
      <c r="D81" s="20"/>
      <c r="E81" s="23"/>
      <c r="F81" s="15"/>
      <c r="G81" s="23"/>
      <c r="H81" s="34"/>
      <c r="I81" s="34"/>
      <c r="J81" s="74"/>
      <c r="K81" s="74"/>
      <c r="L81" s="74"/>
      <c r="M81" s="74"/>
      <c r="N81" s="74"/>
      <c r="O81" s="74"/>
      <c r="P81" s="74"/>
      <c r="Q81" s="74"/>
      <c r="R81" s="34"/>
      <c r="S81" s="33">
        <f t="shared" si="28"/>
        <v>0</v>
      </c>
      <c r="T81" s="33">
        <f t="shared" si="29"/>
        <v>0</v>
      </c>
    </row>
    <row r="82" spans="1:21" ht="14.4">
      <c r="A82" s="5" t="s">
        <v>109</v>
      </c>
      <c r="B82" s="17"/>
      <c r="C82" s="71" t="s">
        <v>133</v>
      </c>
      <c r="D82" s="20"/>
      <c r="E82" s="22">
        <f>+SUM(E83:E87)</f>
        <v>44723145.480000004</v>
      </c>
      <c r="F82" s="15"/>
      <c r="G82" s="22">
        <f>+SUM(G83:G87)</f>
        <v>43607174.630000003</v>
      </c>
      <c r="H82" s="34"/>
      <c r="I82" s="34"/>
      <c r="J82" s="74"/>
      <c r="K82" s="74"/>
      <c r="L82" s="74"/>
      <c r="M82" s="74"/>
      <c r="N82" s="74"/>
      <c r="O82" s="74"/>
      <c r="P82" s="74"/>
      <c r="Q82" s="74"/>
      <c r="R82" s="34"/>
      <c r="S82" s="33">
        <f t="shared" si="28"/>
        <v>0</v>
      </c>
      <c r="T82" s="33">
        <f t="shared" si="29"/>
        <v>0</v>
      </c>
    </row>
    <row r="83" spans="1:21" ht="14.4">
      <c r="A83" s="8" t="s">
        <v>31</v>
      </c>
      <c r="B83" s="20"/>
      <c r="C83" s="70"/>
      <c r="D83" s="20"/>
      <c r="E83" s="23"/>
      <c r="F83" s="15"/>
      <c r="G83" s="23"/>
      <c r="H83" s="34"/>
      <c r="I83" s="34">
        <f t="shared" si="32"/>
        <v>0</v>
      </c>
      <c r="J83" s="74"/>
      <c r="K83" s="74"/>
      <c r="L83" s="74"/>
      <c r="M83" s="74"/>
      <c r="N83" s="74"/>
      <c r="O83" s="74"/>
      <c r="P83" s="74"/>
      <c r="Q83" s="74"/>
      <c r="R83" s="34"/>
      <c r="S83" s="33">
        <f t="shared" si="28"/>
        <v>0</v>
      </c>
      <c r="T83" s="33">
        <f t="shared" si="29"/>
        <v>0</v>
      </c>
    </row>
    <row r="84" spans="1:21" ht="14.4">
      <c r="A84" s="8" t="s">
        <v>89</v>
      </c>
      <c r="B84" s="20"/>
      <c r="C84" s="10"/>
      <c r="D84" s="20"/>
      <c r="E84" s="23">
        <v>24402555.170000002</v>
      </c>
      <c r="F84" s="15"/>
      <c r="G84" s="23">
        <v>26398913.52</v>
      </c>
      <c r="H84" s="34"/>
      <c r="I84" s="34">
        <f t="shared" si="32"/>
        <v>-1996358.3499999978</v>
      </c>
      <c r="J84" s="74">
        <v>-1577901.45</v>
      </c>
      <c r="K84" s="74">
        <v>-418456.9</v>
      </c>
      <c r="L84" s="74"/>
      <c r="M84" s="74"/>
      <c r="N84" s="74"/>
      <c r="O84" s="74"/>
      <c r="P84" s="74"/>
      <c r="Q84" s="74"/>
      <c r="R84" s="34"/>
      <c r="S84" s="33">
        <f t="shared" si="28"/>
        <v>-1996358.35</v>
      </c>
      <c r="T84" s="33">
        <f t="shared" si="29"/>
        <v>2.3283064365386963E-9</v>
      </c>
    </row>
    <row r="85" spans="1:21" ht="14.4">
      <c r="A85" s="8" t="s">
        <v>32</v>
      </c>
      <c r="B85" s="20"/>
      <c r="C85" s="70"/>
      <c r="D85" s="20"/>
      <c r="E85" s="23"/>
      <c r="F85" s="15"/>
      <c r="G85" s="23"/>
      <c r="H85" s="34"/>
      <c r="I85" s="34">
        <f t="shared" si="32"/>
        <v>0</v>
      </c>
      <c r="J85" s="74"/>
      <c r="K85" s="74"/>
      <c r="L85" s="74"/>
      <c r="M85" s="74"/>
      <c r="N85" s="74"/>
      <c r="O85" s="74"/>
      <c r="P85" s="74"/>
      <c r="Q85" s="74"/>
      <c r="R85" s="34"/>
      <c r="S85" s="33">
        <f t="shared" si="28"/>
        <v>0</v>
      </c>
      <c r="T85" s="33">
        <f t="shared" si="29"/>
        <v>0</v>
      </c>
    </row>
    <row r="86" spans="1:21" ht="14.4">
      <c r="A86" s="8" t="s">
        <v>33</v>
      </c>
      <c r="B86" s="20"/>
      <c r="C86" s="70"/>
      <c r="D86" s="20"/>
      <c r="E86" s="23">
        <v>14290289.449999999</v>
      </c>
      <c r="F86" s="15"/>
      <c r="G86" s="23">
        <v>11004859.960000001</v>
      </c>
      <c r="H86" s="34"/>
      <c r="I86" s="34">
        <f t="shared" si="32"/>
        <v>3285429.4899999984</v>
      </c>
      <c r="J86" s="74"/>
      <c r="K86" s="74"/>
      <c r="L86" s="74"/>
      <c r="M86" s="74"/>
      <c r="N86" s="74"/>
      <c r="O86" s="74"/>
      <c r="P86" s="76">
        <v>3285429.49</v>
      </c>
      <c r="Q86" s="74"/>
      <c r="R86" s="34"/>
      <c r="S86" s="33">
        <f t="shared" si="28"/>
        <v>3285429.49</v>
      </c>
      <c r="T86" s="33">
        <f t="shared" si="29"/>
        <v>0</v>
      </c>
      <c r="U86" s="68">
        <v>-472031.51</v>
      </c>
    </row>
    <row r="87" spans="1:21" ht="14.4">
      <c r="A87" s="8" t="s">
        <v>90</v>
      </c>
      <c r="B87" s="20"/>
      <c r="C87" s="70"/>
      <c r="D87" s="20"/>
      <c r="E87" s="23">
        <v>6030300.8600000003</v>
      </c>
      <c r="F87" s="15"/>
      <c r="G87" s="23">
        <f>9203401.15-3000000</f>
        <v>6203401.1500000004</v>
      </c>
      <c r="H87" s="34"/>
      <c r="I87" s="34">
        <f t="shared" si="32"/>
        <v>-173100.29000000004</v>
      </c>
      <c r="J87" s="74">
        <v>-173100.29</v>
      </c>
      <c r="K87" s="74"/>
      <c r="L87" s="74"/>
      <c r="M87" s="74"/>
      <c r="N87" s="74"/>
      <c r="O87" s="74"/>
      <c r="P87" s="74"/>
      <c r="Q87" s="74"/>
      <c r="R87" s="34"/>
      <c r="S87" s="33">
        <f t="shared" si="28"/>
        <v>-173100.29</v>
      </c>
      <c r="T87" s="33">
        <f t="shared" si="29"/>
        <v>0</v>
      </c>
      <c r="U87">
        <v>-531065.38</v>
      </c>
    </row>
    <row r="88" spans="1:21" ht="14.4">
      <c r="A88" s="8"/>
      <c r="B88" s="20"/>
      <c r="C88" s="70"/>
      <c r="D88" s="20"/>
      <c r="E88" s="23"/>
      <c r="F88" s="15"/>
      <c r="G88" s="23"/>
      <c r="H88" s="34"/>
      <c r="I88" s="34"/>
      <c r="J88" s="74"/>
      <c r="K88" s="74"/>
      <c r="L88" s="74"/>
      <c r="M88" s="74"/>
      <c r="N88" s="74"/>
      <c r="O88" s="74"/>
      <c r="P88" s="74"/>
      <c r="Q88" s="74"/>
      <c r="R88" s="34"/>
      <c r="S88" s="33">
        <f t="shared" si="28"/>
        <v>0</v>
      </c>
      <c r="T88" s="33">
        <f t="shared" si="29"/>
        <v>0</v>
      </c>
    </row>
    <row r="89" spans="1:21" ht="14.4">
      <c r="A89" s="17" t="s">
        <v>110</v>
      </c>
      <c r="B89" s="17"/>
      <c r="C89" s="71">
        <v>14</v>
      </c>
      <c r="D89" s="20"/>
      <c r="E89" s="22">
        <v>406175.33</v>
      </c>
      <c r="F89" s="7"/>
      <c r="G89" s="22">
        <v>205257.41</v>
      </c>
      <c r="H89" s="34"/>
      <c r="I89" s="34">
        <f t="shared" si="32"/>
        <v>200917.92</v>
      </c>
      <c r="J89" s="74">
        <v>200917.92</v>
      </c>
      <c r="K89" s="74"/>
      <c r="L89" s="74"/>
      <c r="M89" s="74"/>
      <c r="N89" s="74"/>
      <c r="O89" s="74"/>
      <c r="P89" s="74"/>
      <c r="Q89" s="74"/>
      <c r="R89" s="34"/>
      <c r="S89" s="33">
        <f t="shared" si="28"/>
        <v>200917.92</v>
      </c>
      <c r="T89" s="33">
        <f t="shared" si="29"/>
        <v>0</v>
      </c>
    </row>
    <row r="90" spans="1:21" ht="14.4">
      <c r="A90" s="17"/>
      <c r="B90" s="17"/>
      <c r="C90" s="18"/>
      <c r="D90" s="20"/>
      <c r="E90" s="23"/>
      <c r="F90" s="15"/>
      <c r="G90" s="23"/>
      <c r="H90" s="34"/>
      <c r="I90" s="34"/>
      <c r="J90" s="74"/>
      <c r="K90" s="74"/>
      <c r="L90" s="74"/>
      <c r="M90" s="74"/>
      <c r="N90" s="74"/>
      <c r="O90" s="74"/>
      <c r="P90" s="74"/>
      <c r="Q90" s="74"/>
      <c r="R90" s="34"/>
      <c r="S90" s="33">
        <f t="shared" si="28"/>
        <v>0</v>
      </c>
      <c r="T90" s="33">
        <f t="shared" si="29"/>
        <v>0</v>
      </c>
    </row>
    <row r="91" spans="1:21" ht="14.4">
      <c r="A91" s="17" t="s">
        <v>34</v>
      </c>
      <c r="B91" s="17"/>
      <c r="C91" s="18"/>
      <c r="D91" s="20"/>
      <c r="E91" s="22">
        <f>++E93+E95+E102</f>
        <v>17578393.969999999</v>
      </c>
      <c r="F91" s="22">
        <f t="shared" ref="F91" si="37">+F95+F102</f>
        <v>0</v>
      </c>
      <c r="G91" s="22">
        <f>++G93+G95+G102</f>
        <v>14082908.41</v>
      </c>
      <c r="H91" s="34"/>
      <c r="I91" s="34"/>
      <c r="J91" s="74"/>
      <c r="K91" s="74"/>
      <c r="L91" s="74"/>
      <c r="M91" s="74"/>
      <c r="N91" s="74"/>
      <c r="O91" s="74"/>
      <c r="P91" s="74"/>
      <c r="Q91" s="74"/>
      <c r="R91" s="34"/>
      <c r="S91" s="33">
        <f t="shared" si="28"/>
        <v>0</v>
      </c>
      <c r="T91" s="33">
        <f t="shared" si="29"/>
        <v>0</v>
      </c>
    </row>
    <row r="92" spans="1:21" ht="14.4">
      <c r="A92" s="17"/>
      <c r="B92" s="17"/>
      <c r="C92" s="18"/>
      <c r="D92" s="20"/>
      <c r="E92" s="23"/>
      <c r="F92" s="15"/>
      <c r="G92" s="23"/>
      <c r="H92" s="34"/>
      <c r="I92" s="34"/>
      <c r="J92" s="74"/>
      <c r="K92" s="74"/>
      <c r="L92" s="74"/>
      <c r="M92" s="74"/>
      <c r="N92" s="74"/>
      <c r="O92" s="74"/>
      <c r="P92" s="74"/>
      <c r="Q92" s="74"/>
      <c r="R92" s="34"/>
      <c r="S92" s="33">
        <f t="shared" si="28"/>
        <v>0</v>
      </c>
      <c r="T92" s="33">
        <f t="shared" si="29"/>
        <v>0</v>
      </c>
    </row>
    <row r="93" spans="1:21" ht="14.4">
      <c r="A93" s="17" t="s">
        <v>111</v>
      </c>
      <c r="B93" s="17"/>
      <c r="C93" s="18"/>
      <c r="D93" s="20"/>
      <c r="E93" s="22">
        <v>250767.11</v>
      </c>
      <c r="F93" s="15"/>
      <c r="G93" s="22">
        <v>266368.96999999997</v>
      </c>
      <c r="H93" s="34"/>
      <c r="I93" s="34">
        <f t="shared" si="32"/>
        <v>-15601.859999999986</v>
      </c>
      <c r="J93" s="74">
        <v>82786.45</v>
      </c>
      <c r="K93" s="74"/>
      <c r="L93" s="74"/>
      <c r="M93" s="74"/>
      <c r="N93" s="76">
        <v>-98388.31</v>
      </c>
      <c r="O93" s="74"/>
      <c r="P93" s="74"/>
      <c r="Q93" s="74"/>
      <c r="R93" s="34"/>
      <c r="S93" s="33">
        <f t="shared" si="28"/>
        <v>-15601.86</v>
      </c>
      <c r="T93" s="33">
        <f t="shared" si="29"/>
        <v>1.4551915228366852E-11</v>
      </c>
    </row>
    <row r="94" spans="1:21" ht="14.4">
      <c r="A94" s="17"/>
      <c r="B94" s="17"/>
      <c r="C94" s="18"/>
      <c r="D94" s="20"/>
      <c r="E94" s="22"/>
      <c r="F94" s="15"/>
      <c r="G94" s="22"/>
      <c r="H94" s="34"/>
      <c r="I94" s="34"/>
      <c r="J94" s="74"/>
      <c r="K94" s="74"/>
      <c r="L94" s="74"/>
      <c r="M94" s="74"/>
      <c r="N94" s="74"/>
      <c r="O94" s="74"/>
      <c r="P94" s="74"/>
      <c r="Q94" s="74"/>
      <c r="R94" s="34"/>
      <c r="S94" s="33">
        <f t="shared" si="28"/>
        <v>0</v>
      </c>
      <c r="T94" s="33">
        <f t="shared" si="29"/>
        <v>0</v>
      </c>
    </row>
    <row r="95" spans="1:21" ht="14.4">
      <c r="A95" s="17" t="s">
        <v>112</v>
      </c>
      <c r="B95" s="17"/>
      <c r="C95" s="71" t="s">
        <v>133</v>
      </c>
      <c r="D95" s="20"/>
      <c r="E95" s="22">
        <f>+SUM(E96:E100)</f>
        <v>10349364.050000001</v>
      </c>
      <c r="F95" s="15"/>
      <c r="G95" s="22">
        <f>+SUM(G96:G100)</f>
        <v>9109836.6500000004</v>
      </c>
      <c r="H95" s="34"/>
      <c r="I95" s="34"/>
      <c r="J95" s="74"/>
      <c r="K95" s="74"/>
      <c r="L95" s="74"/>
      <c r="M95" s="74"/>
      <c r="N95" s="74"/>
      <c r="O95" s="74"/>
      <c r="P95" s="74"/>
      <c r="Q95" s="74"/>
      <c r="R95" s="34"/>
      <c r="S95" s="33">
        <f t="shared" si="28"/>
        <v>0</v>
      </c>
      <c r="T95" s="33">
        <f t="shared" si="29"/>
        <v>0</v>
      </c>
    </row>
    <row r="96" spans="1:21" ht="14.4">
      <c r="A96" s="20" t="s">
        <v>31</v>
      </c>
      <c r="B96" s="20"/>
      <c r="C96" s="70"/>
      <c r="D96" s="20"/>
      <c r="E96" s="23"/>
      <c r="F96" s="15"/>
      <c r="G96" s="23"/>
      <c r="H96" s="34"/>
      <c r="I96" s="34">
        <f t="shared" si="32"/>
        <v>0</v>
      </c>
      <c r="J96" s="74"/>
      <c r="K96" s="74"/>
      <c r="L96" s="74"/>
      <c r="M96" s="74"/>
      <c r="N96" s="74"/>
      <c r="O96" s="74"/>
      <c r="P96" s="74"/>
      <c r="Q96" s="74"/>
      <c r="R96" s="34"/>
      <c r="S96" s="33">
        <f t="shared" si="28"/>
        <v>0</v>
      </c>
      <c r="T96" s="33">
        <f t="shared" si="29"/>
        <v>0</v>
      </c>
    </row>
    <row r="97" spans="1:21" ht="14.4">
      <c r="A97" s="8" t="s">
        <v>89</v>
      </c>
      <c r="B97" s="20"/>
      <c r="C97" s="70"/>
      <c r="D97" s="20"/>
      <c r="E97" s="23">
        <v>5680813.2599999998</v>
      </c>
      <c r="F97" s="15"/>
      <c r="G97" s="23">
        <v>4191093.43</v>
      </c>
      <c r="H97" s="34"/>
      <c r="I97" s="34">
        <f t="shared" si="32"/>
        <v>1489719.8299999996</v>
      </c>
      <c r="J97" s="74">
        <v>1577901.45</v>
      </c>
      <c r="K97" s="74">
        <v>-81543.100000000006</v>
      </c>
      <c r="L97" s="74"/>
      <c r="M97" s="74"/>
      <c r="N97" s="74"/>
      <c r="O97" s="76">
        <v>-6638.52</v>
      </c>
      <c r="P97" s="74"/>
      <c r="Q97" s="74"/>
      <c r="R97" s="34"/>
      <c r="S97" s="33">
        <f t="shared" si="28"/>
        <v>1489719.8299999998</v>
      </c>
      <c r="T97" s="33">
        <f t="shared" si="29"/>
        <v>0</v>
      </c>
      <c r="U97">
        <v>-7788.67</v>
      </c>
    </row>
    <row r="98" spans="1:21" ht="14.4">
      <c r="A98" s="20" t="s">
        <v>32</v>
      </c>
      <c r="B98" s="20"/>
      <c r="C98" s="70"/>
      <c r="D98" s="20"/>
      <c r="E98" s="23"/>
      <c r="F98" s="15"/>
      <c r="G98" s="23"/>
      <c r="H98" s="34"/>
      <c r="I98" s="34">
        <f t="shared" si="32"/>
        <v>0</v>
      </c>
      <c r="J98" s="74"/>
      <c r="K98" s="74"/>
      <c r="L98" s="74"/>
      <c r="M98" s="74"/>
      <c r="N98" s="74"/>
      <c r="O98" s="74"/>
      <c r="P98" s="74"/>
      <c r="Q98" s="74"/>
      <c r="R98" s="34"/>
      <c r="S98" s="33">
        <f t="shared" si="28"/>
        <v>0</v>
      </c>
      <c r="T98" s="33">
        <f t="shared" si="29"/>
        <v>0</v>
      </c>
      <c r="U98">
        <v>141302</v>
      </c>
    </row>
    <row r="99" spans="1:21" ht="14.4">
      <c r="A99" s="20" t="s">
        <v>33</v>
      </c>
      <c r="B99" s="20"/>
      <c r="C99" s="70"/>
      <c r="D99" s="20"/>
      <c r="E99" s="23">
        <v>1448877.03</v>
      </c>
      <c r="F99" s="15"/>
      <c r="G99" s="23">
        <v>1719073.54</v>
      </c>
      <c r="H99" s="34"/>
      <c r="I99" s="34">
        <f t="shared" si="32"/>
        <v>-270196.51</v>
      </c>
      <c r="J99" s="74">
        <v>-94709.88</v>
      </c>
      <c r="K99" s="74"/>
      <c r="L99" s="74"/>
      <c r="M99" s="74"/>
      <c r="N99" s="74"/>
      <c r="O99" s="76">
        <v>-175486.63</v>
      </c>
      <c r="P99" s="74"/>
      <c r="Q99" s="74"/>
      <c r="R99" s="34"/>
      <c r="S99" s="33">
        <f t="shared" si="28"/>
        <v>-270196.51</v>
      </c>
      <c r="T99" s="33">
        <f t="shared" si="29"/>
        <v>0</v>
      </c>
    </row>
    <row r="100" spans="1:21" ht="14.4">
      <c r="A100" s="20" t="s">
        <v>90</v>
      </c>
      <c r="B100" s="20"/>
      <c r="C100" s="70"/>
      <c r="D100" s="20"/>
      <c r="E100" s="23">
        <v>3219673.76</v>
      </c>
      <c r="F100" s="15"/>
      <c r="G100" s="23">
        <f>199669.68+3000000</f>
        <v>3199669.68</v>
      </c>
      <c r="H100" s="34"/>
      <c r="I100" s="34">
        <f t="shared" si="32"/>
        <v>20004.079999999609</v>
      </c>
      <c r="J100" s="74">
        <v>20004.080000000002</v>
      </c>
      <c r="K100" s="74"/>
      <c r="L100" s="74"/>
      <c r="M100" s="74"/>
      <c r="N100" s="74"/>
      <c r="O100" s="74"/>
      <c r="P100" s="74"/>
      <c r="Q100" s="74"/>
      <c r="R100" s="34"/>
      <c r="S100" s="33">
        <f t="shared" si="28"/>
        <v>20004.080000000002</v>
      </c>
      <c r="T100" s="33">
        <f t="shared" si="29"/>
        <v>-3.92901711165905E-10</v>
      </c>
    </row>
    <row r="101" spans="1:21" ht="14.4">
      <c r="A101" s="20"/>
      <c r="B101" s="20"/>
      <c r="C101" s="70"/>
      <c r="D101" s="20"/>
      <c r="E101" s="23"/>
      <c r="F101" s="15"/>
      <c r="G101" s="23"/>
      <c r="H101" s="34"/>
      <c r="I101" s="34"/>
      <c r="J101" s="74"/>
      <c r="K101" s="74"/>
      <c r="L101" s="74"/>
      <c r="M101" s="74"/>
      <c r="N101" s="74"/>
      <c r="O101" s="74"/>
      <c r="P101" s="74"/>
      <c r="Q101" s="74"/>
      <c r="R101" s="34"/>
      <c r="S101" s="33">
        <f t="shared" si="28"/>
        <v>0</v>
      </c>
      <c r="T101" s="33">
        <f t="shared" si="29"/>
        <v>0</v>
      </c>
    </row>
    <row r="102" spans="1:21" ht="14.4">
      <c r="A102" s="17" t="s">
        <v>113</v>
      </c>
      <c r="B102" s="17"/>
      <c r="C102" s="18"/>
      <c r="D102" s="20"/>
      <c r="E102" s="22">
        <f>+SUM(E103:E106)</f>
        <v>6978262.8100000005</v>
      </c>
      <c r="F102" s="15"/>
      <c r="G102" s="22">
        <f>+SUM(G103:G106)</f>
        <v>4706702.79</v>
      </c>
      <c r="H102" s="34"/>
      <c r="I102" s="34"/>
      <c r="J102" s="74"/>
      <c r="K102" s="74"/>
      <c r="L102" s="74"/>
      <c r="M102" s="74"/>
      <c r="N102" s="74"/>
      <c r="O102" s="74"/>
      <c r="P102" s="74"/>
      <c r="Q102" s="74"/>
      <c r="R102" s="34"/>
      <c r="S102" s="33">
        <f t="shared" si="28"/>
        <v>0</v>
      </c>
      <c r="T102" s="33">
        <f t="shared" si="29"/>
        <v>0</v>
      </c>
    </row>
    <row r="103" spans="1:21" ht="14.4">
      <c r="A103" s="20" t="s">
        <v>35</v>
      </c>
      <c r="B103" s="20"/>
      <c r="C103" s="71" t="s">
        <v>133</v>
      </c>
      <c r="D103" s="20"/>
      <c r="E103" s="23">
        <v>6312574.0700000003</v>
      </c>
      <c r="F103" s="15"/>
      <c r="G103" s="23">
        <v>3224926.42</v>
      </c>
      <c r="H103" s="34"/>
      <c r="I103" s="34">
        <f t="shared" si="32"/>
        <v>3087647.6500000004</v>
      </c>
      <c r="J103" s="74">
        <v>198834.42</v>
      </c>
      <c r="K103" s="74">
        <v>-213726.39</v>
      </c>
      <c r="L103" s="74"/>
      <c r="M103" s="74"/>
      <c r="N103" s="74"/>
      <c r="O103" s="74"/>
      <c r="P103" s="74"/>
      <c r="Q103" s="76">
        <v>3102539.62</v>
      </c>
      <c r="R103" s="34"/>
      <c r="S103" s="33">
        <f t="shared" si="28"/>
        <v>3087647.65</v>
      </c>
      <c r="T103" s="33">
        <f t="shared" si="29"/>
        <v>0</v>
      </c>
    </row>
    <row r="104" spans="1:21" ht="14.4">
      <c r="A104" s="20" t="s">
        <v>36</v>
      </c>
      <c r="B104" s="20"/>
      <c r="C104" s="70"/>
      <c r="D104" s="20"/>
      <c r="E104" s="23"/>
      <c r="F104" s="15"/>
      <c r="G104" s="23"/>
      <c r="H104" s="34"/>
      <c r="I104" s="34">
        <f t="shared" si="32"/>
        <v>0</v>
      </c>
      <c r="J104" s="74"/>
      <c r="K104" s="74">
        <v>-13946.58</v>
      </c>
      <c r="L104" s="74"/>
      <c r="M104" s="74"/>
      <c r="N104" s="74"/>
      <c r="O104" s="74"/>
      <c r="P104" s="74"/>
      <c r="Q104" s="76">
        <v>13946.58</v>
      </c>
      <c r="R104" s="34"/>
      <c r="S104" s="33">
        <f t="shared" si="28"/>
        <v>0</v>
      </c>
      <c r="T104" s="33">
        <f t="shared" si="29"/>
        <v>0</v>
      </c>
    </row>
    <row r="105" spans="1:21" ht="14.4">
      <c r="A105" s="20" t="s">
        <v>37</v>
      </c>
      <c r="B105" s="20"/>
      <c r="C105" s="71">
        <v>14</v>
      </c>
      <c r="D105" s="20"/>
      <c r="E105" s="23">
        <v>102789.75</v>
      </c>
      <c r="F105" s="15"/>
      <c r="G105" s="23">
        <v>253273.18</v>
      </c>
      <c r="H105" s="34"/>
      <c r="I105" s="34">
        <f t="shared" si="32"/>
        <v>-150483.43</v>
      </c>
      <c r="J105" s="74">
        <f>-10763.48-200917.92</f>
        <v>-211681.40000000002</v>
      </c>
      <c r="K105" s="74"/>
      <c r="L105" s="74"/>
      <c r="M105" s="74"/>
      <c r="N105" s="76">
        <v>436967.44</v>
      </c>
      <c r="O105" s="76">
        <v>-47209.139999999985</v>
      </c>
      <c r="P105" s="74"/>
      <c r="Q105" s="76">
        <v>-328560.33</v>
      </c>
      <c r="R105" s="34"/>
      <c r="S105" s="33">
        <f t="shared" si="28"/>
        <v>-150483.43</v>
      </c>
      <c r="T105" s="33">
        <f t="shared" si="29"/>
        <v>0</v>
      </c>
    </row>
    <row r="106" spans="1:21" ht="14.4">
      <c r="A106" s="20" t="s">
        <v>38</v>
      </c>
      <c r="B106" s="20"/>
      <c r="C106" s="71" t="s">
        <v>133</v>
      </c>
      <c r="D106" s="20"/>
      <c r="E106" s="23">
        <v>562898.99</v>
      </c>
      <c r="F106" s="15"/>
      <c r="G106" s="23">
        <v>1228503.19</v>
      </c>
      <c r="H106" s="34"/>
      <c r="I106" s="34">
        <f t="shared" si="32"/>
        <v>-665604.19999999995</v>
      </c>
      <c r="J106" s="74">
        <v>-82786.45</v>
      </c>
      <c r="K106" s="74">
        <v>-28014.5</v>
      </c>
      <c r="L106" s="74"/>
      <c r="M106" s="74"/>
      <c r="N106" s="74"/>
      <c r="O106" s="74"/>
      <c r="P106" s="74"/>
      <c r="Q106" s="76">
        <v>-554803.25</v>
      </c>
      <c r="R106" s="34"/>
      <c r="S106" s="33">
        <f t="shared" si="28"/>
        <v>-665604.19999999995</v>
      </c>
      <c r="T106" s="33">
        <f t="shared" si="29"/>
        <v>0</v>
      </c>
    </row>
    <row r="107" spans="1:21" ht="14.4">
      <c r="A107" s="20"/>
      <c r="B107" s="20"/>
      <c r="C107" s="70"/>
      <c r="D107" s="20"/>
      <c r="E107" s="23"/>
      <c r="F107" s="15"/>
      <c r="G107" s="23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3">
        <f t="shared" ref="S107:S108" si="38">N107+O107+P107+Q107+J107+K107</f>
        <v>0</v>
      </c>
      <c r="T107" s="33">
        <f t="shared" si="29"/>
        <v>0</v>
      </c>
    </row>
    <row r="108" spans="1:21" ht="14.4">
      <c r="A108" s="17" t="s">
        <v>39</v>
      </c>
      <c r="B108" s="17"/>
      <c r="C108" s="18"/>
      <c r="D108" s="17"/>
      <c r="E108" s="22">
        <f>E47+E80+E91</f>
        <v>78654985.079999998</v>
      </c>
      <c r="F108" s="22"/>
      <c r="G108" s="22">
        <f>G47+G80+G91</f>
        <v>73385429.310000002</v>
      </c>
      <c r="H108" s="34"/>
      <c r="I108" s="34">
        <f>SUM(I47:I106)</f>
        <v>5269555.7700000005</v>
      </c>
      <c r="J108" s="34">
        <f>SUM(J47:J106)</f>
        <v>6332.6399999998539</v>
      </c>
      <c r="K108" s="72">
        <f t="shared" ref="K108:M108" si="39">SUM(K47:K106)</f>
        <v>-778293.25</v>
      </c>
      <c r="L108" s="34">
        <f t="shared" si="39"/>
        <v>0</v>
      </c>
      <c r="M108" s="34">
        <f t="shared" si="39"/>
        <v>0</v>
      </c>
      <c r="N108" s="34"/>
      <c r="O108" s="34"/>
      <c r="P108" s="34"/>
      <c r="Q108" s="34"/>
      <c r="R108" s="34"/>
      <c r="S108" s="33">
        <f t="shared" si="38"/>
        <v>-771960.6100000001</v>
      </c>
      <c r="T108" s="33">
        <f t="shared" si="29"/>
        <v>6041516.3800000008</v>
      </c>
    </row>
    <row r="109" spans="1:21">
      <c r="I109" s="34"/>
      <c r="J109" s="34"/>
      <c r="K109" s="72"/>
      <c r="L109" s="34"/>
      <c r="M109" s="34"/>
      <c r="N109" s="34"/>
      <c r="O109" s="34"/>
      <c r="P109" s="34"/>
      <c r="Q109" s="34"/>
    </row>
    <row r="110" spans="1:21">
      <c r="E110" s="67">
        <f>E43-E108</f>
        <v>1.000000536441803E-2</v>
      </c>
      <c r="G110" s="67">
        <f>G43-G108</f>
        <v>0</v>
      </c>
      <c r="I110" s="34">
        <f>I43-I108</f>
        <v>1.0000000707805157E-2</v>
      </c>
      <c r="J110" s="34">
        <f>J43-J108</f>
        <v>1.0186340659856796E-10</v>
      </c>
      <c r="K110" s="72">
        <f t="shared" ref="K110:M110" si="40">K43-K108</f>
        <v>500000</v>
      </c>
      <c r="L110" s="34">
        <f t="shared" si="40"/>
        <v>0</v>
      </c>
      <c r="M110" s="34">
        <f t="shared" si="40"/>
        <v>0</v>
      </c>
      <c r="N110" s="34"/>
      <c r="O110" s="34"/>
      <c r="P110" s="34"/>
      <c r="Q110" s="34"/>
    </row>
    <row r="111" spans="1:21">
      <c r="K111" s="75"/>
    </row>
    <row r="112" spans="1:21">
      <c r="K112" s="72">
        <f>K41+K110</f>
        <v>500000</v>
      </c>
      <c r="L112" s="34">
        <f t="shared" ref="L112:M112" si="41">L41+L110</f>
        <v>0</v>
      </c>
      <c r="M112" s="34">
        <f t="shared" si="41"/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Activo</vt:lpstr>
      <vt:lpstr>Pasivo</vt:lpstr>
      <vt:lpstr>Cuenta de Resultados</vt:lpstr>
      <vt:lpstr>Hoja trabajo</vt:lpstr>
      <vt:lpstr>'Cuenta de Resultados'!Área_de_impresión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Orrasco</dc:creator>
  <cp:lastModifiedBy>Javier Raya</cp:lastModifiedBy>
  <cp:lastPrinted>2021-03-15T10:26:24Z</cp:lastPrinted>
  <dcterms:created xsi:type="dcterms:W3CDTF">2012-06-20T07:06:39Z</dcterms:created>
  <dcterms:modified xsi:type="dcterms:W3CDTF">2022-03-18T15:48:45Z</dcterms:modified>
</cp:coreProperties>
</file>